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sseguin\Downloads\"/>
    </mc:Choice>
  </mc:AlternateContent>
  <xr:revisionPtr revIDLastSave="0" documentId="13_ncr:1_{F119F942-E7CF-442E-B9EB-CCBC9CFB7F83}" xr6:coauthVersionLast="47" xr6:coauthVersionMax="47" xr10:uidLastSave="{00000000-0000-0000-0000-000000000000}"/>
  <bookViews>
    <workbookView xWindow="-28920" yWindow="-120" windowWidth="29040" windowHeight="15840" tabRatio="701" xr2:uid="{00000000-000D-0000-FFFF-FFFF00000000}"/>
  </bookViews>
  <sheets>
    <sheet name="Budget" sheetId="1" r:id="rId1"/>
    <sheet name="BOQ 1" sheetId="2" r:id="rId2"/>
    <sheet name="BOQ 2" sheetId="3" r:id="rId3"/>
    <sheet name="BOQ 3" sheetId="4" r:id="rId4"/>
    <sheet name="BOQ 4" sheetId="5" r:id="rId5"/>
    <sheet name="BOQ 5" sheetId="6" r:id="rId6"/>
    <sheet name="BOQ 6" sheetId="7" r:id="rId7"/>
    <sheet name="BOQ 7" sheetId="8" r:id="rId8"/>
    <sheet name="BOQ 8" sheetId="9" r:id="rId9"/>
    <sheet name="BOQ 9" sheetId="10" r:id="rId10"/>
    <sheet name="BOQ 10" sheetId="11" r:id="rId11"/>
    <sheet name="BOQ 11" sheetId="12" r:id="rId12"/>
    <sheet name="BOQ 13" sheetId="14" r:id="rId13"/>
    <sheet name="BOQ 14" sheetId="15" r:id="rId14"/>
    <sheet name="BOQ 15" sheetId="16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G14" i="16"/>
  <c r="H19" i="11"/>
  <c r="H11" i="9"/>
  <c r="H5" i="9"/>
  <c r="H4" i="9"/>
  <c r="G13" i="2"/>
  <c r="G4" i="16"/>
  <c r="G5" i="16"/>
  <c r="G6" i="16"/>
  <c r="G7" i="16"/>
  <c r="G8" i="16"/>
  <c r="G9" i="16"/>
  <c r="H11" i="6"/>
  <c r="H5" i="10"/>
  <c r="H4" i="10"/>
  <c r="I33" i="1"/>
  <c r="D32" i="1"/>
  <c r="G12" i="16" l="1"/>
  <c r="G11" i="16"/>
  <c r="G10" i="16"/>
  <c r="I79" i="1"/>
  <c r="I80" i="1"/>
  <c r="I81" i="1"/>
  <c r="F52" i="1"/>
  <c r="F20" i="1"/>
  <c r="F31" i="1"/>
  <c r="F83" i="1"/>
  <c r="D83" i="1"/>
  <c r="D82" i="1"/>
  <c r="F35" i="1"/>
  <c r="I34" i="1"/>
  <c r="D25" i="1"/>
  <c r="D29" i="1" s="1"/>
  <c r="F92" i="1"/>
  <c r="F93" i="1"/>
  <c r="D94" i="1"/>
  <c r="D93" i="1"/>
  <c r="D92" i="1"/>
  <c r="D7" i="1"/>
  <c r="H32" i="1" l="1"/>
  <c r="I32" i="1" s="1"/>
  <c r="D18" i="1"/>
  <c r="I83" i="1"/>
  <c r="D26" i="1"/>
  <c r="D28" i="1"/>
  <c r="I28" i="1" s="1"/>
  <c r="D27" i="1"/>
  <c r="D49" i="1"/>
  <c r="F29" i="1"/>
  <c r="F27" i="1"/>
  <c r="F42" i="1"/>
  <c r="F43" i="1"/>
  <c r="G11" i="15"/>
  <c r="G12" i="15"/>
  <c r="G10" i="15"/>
  <c r="G9" i="15"/>
  <c r="G8" i="15"/>
  <c r="G7" i="15"/>
  <c r="G6" i="15"/>
  <c r="G5" i="15"/>
  <c r="G4" i="15"/>
  <c r="D42" i="1"/>
  <c r="D41" i="1"/>
  <c r="I27" i="1" l="1"/>
  <c r="G13" i="15"/>
  <c r="H42" i="1" s="1"/>
  <c r="I42" i="1" s="1"/>
  <c r="H7" i="14"/>
  <c r="H17" i="14"/>
  <c r="H16" i="14"/>
  <c r="H15" i="14"/>
  <c r="H14" i="14"/>
  <c r="H13" i="14"/>
  <c r="H12" i="14"/>
  <c r="H11" i="14"/>
  <c r="H10" i="14"/>
  <c r="H9" i="14"/>
  <c r="H8" i="14"/>
  <c r="H6" i="14"/>
  <c r="H5" i="14"/>
  <c r="H4" i="14"/>
  <c r="H12" i="12"/>
  <c r="H11" i="12"/>
  <c r="H10" i="12"/>
  <c r="H9" i="12"/>
  <c r="H8" i="12"/>
  <c r="H7" i="12"/>
  <c r="H6" i="12"/>
  <c r="H5" i="12"/>
  <c r="H4" i="12"/>
  <c r="H17" i="11"/>
  <c r="H18" i="11"/>
  <c r="H16" i="11"/>
  <c r="H14" i="11"/>
  <c r="H8" i="11"/>
  <c r="H15" i="11"/>
  <c r="H13" i="11"/>
  <c r="H12" i="11"/>
  <c r="H11" i="11"/>
  <c r="H10" i="11"/>
  <c r="H9" i="11"/>
  <c r="H7" i="11"/>
  <c r="H6" i="11"/>
  <c r="H5" i="11"/>
  <c r="H4" i="11"/>
  <c r="H14" i="10"/>
  <c r="H13" i="10"/>
  <c r="H12" i="10"/>
  <c r="H11" i="10"/>
  <c r="H10" i="10"/>
  <c r="H9" i="10"/>
  <c r="H8" i="10"/>
  <c r="H7" i="10"/>
  <c r="H6" i="10"/>
  <c r="H15" i="10" s="1"/>
  <c r="H10" i="9"/>
  <c r="H9" i="9"/>
  <c r="H8" i="9"/>
  <c r="H7" i="9"/>
  <c r="H6" i="9"/>
  <c r="H7" i="8"/>
  <c r="H6" i="8"/>
  <c r="H5" i="8"/>
  <c r="H4" i="8"/>
  <c r="H5" i="7"/>
  <c r="H4" i="7"/>
  <c r="H10" i="6"/>
  <c r="H9" i="6"/>
  <c r="H7" i="6"/>
  <c r="H6" i="6"/>
  <c r="H5" i="6"/>
  <c r="E8" i="6"/>
  <c r="H8" i="6" s="1"/>
  <c r="H12" i="6" s="1"/>
  <c r="H4" i="6"/>
  <c r="H8" i="5"/>
  <c r="H7" i="5"/>
  <c r="H11" i="5"/>
  <c r="H12" i="5"/>
  <c r="H10" i="5"/>
  <c r="H9" i="5"/>
  <c r="H6" i="5"/>
  <c r="H5" i="5"/>
  <c r="H4" i="5"/>
  <c r="H29" i="1" l="1"/>
  <c r="H13" i="12"/>
  <c r="H56" i="1" s="1"/>
  <c r="H18" i="14"/>
  <c r="H76" i="1" s="1"/>
  <c r="H8" i="8"/>
  <c r="H41" i="1" s="1"/>
  <c r="H6" i="7"/>
  <c r="H39" i="1" s="1"/>
  <c r="H26" i="1"/>
  <c r="H13" i="5"/>
  <c r="H13" i="1" s="1"/>
  <c r="H89" i="1" l="1"/>
  <c r="H82" i="1"/>
  <c r="I82" i="1" s="1"/>
  <c r="H43" i="1"/>
  <c r="I29" i="1"/>
  <c r="H70" i="1"/>
  <c r="H72" i="1"/>
  <c r="H46" i="1"/>
  <c r="H67" i="1"/>
  <c r="H50" i="1"/>
  <c r="H87" i="1"/>
  <c r="H22" i="1"/>
  <c r="E9" i="4"/>
  <c r="H9" i="4" s="1"/>
  <c r="E8" i="4"/>
  <c r="H8" i="4" s="1"/>
  <c r="H7" i="4"/>
  <c r="H10" i="4"/>
  <c r="H6" i="4"/>
  <c r="H5" i="4"/>
  <c r="H4" i="4"/>
  <c r="E4" i="3"/>
  <c r="H4" i="3" s="1"/>
  <c r="H5" i="3"/>
  <c r="G9" i="2"/>
  <c r="G8" i="2"/>
  <c r="G11" i="2"/>
  <c r="G10" i="2"/>
  <c r="G7" i="2"/>
  <c r="G6" i="2"/>
  <c r="G5" i="2"/>
  <c r="G4" i="2"/>
  <c r="D12" i="2"/>
  <c r="G12" i="2" s="1"/>
  <c r="H11" i="4" l="1"/>
  <c r="H6" i="3"/>
  <c r="H9" i="1" s="1"/>
  <c r="G14" i="2"/>
  <c r="H8" i="1" s="1"/>
  <c r="H57" i="1" l="1"/>
  <c r="H12" i="1"/>
  <c r="F105" i="1"/>
  <c r="F104" i="1"/>
  <c r="F103" i="1"/>
  <c r="F100" i="1"/>
  <c r="F98" i="1"/>
  <c r="I98" i="1" s="1"/>
  <c r="F97" i="1"/>
  <c r="F96" i="1"/>
  <c r="F95" i="1"/>
  <c r="F94" i="1"/>
  <c r="I99" i="1"/>
  <c r="F76" i="1"/>
  <c r="D76" i="1"/>
  <c r="D75" i="1"/>
  <c r="D74" i="1"/>
  <c r="D73" i="1"/>
  <c r="D72" i="1"/>
  <c r="I72" i="1" s="1"/>
  <c r="D71" i="1"/>
  <c r="D70" i="1"/>
  <c r="F70" i="1"/>
  <c r="D69" i="1"/>
  <c r="F68" i="1"/>
  <c r="D68" i="1"/>
  <c r="D67" i="1"/>
  <c r="D66" i="1"/>
  <c r="D62" i="1"/>
  <c r="I62" i="1" s="1"/>
  <c r="D56" i="1"/>
  <c r="I56" i="1" s="1"/>
  <c r="D55" i="1"/>
  <c r="I55" i="1" s="1"/>
  <c r="F51" i="1"/>
  <c r="D51" i="1"/>
  <c r="D60" i="1"/>
  <c r="D59" i="1"/>
  <c r="D58" i="1"/>
  <c r="D57" i="1"/>
  <c r="F53" i="1"/>
  <c r="D53" i="1"/>
  <c r="D52" i="1"/>
  <c r="F50" i="1"/>
  <c r="D50" i="1"/>
  <c r="D43" i="1"/>
  <c r="F40" i="1"/>
  <c r="D40" i="1"/>
  <c r="D39" i="1"/>
  <c r="I39" i="1" s="1"/>
  <c r="F24" i="1"/>
  <c r="D22" i="1"/>
  <c r="D24" i="1" s="1"/>
  <c r="I20" i="1"/>
  <c r="I19" i="1"/>
  <c r="D17" i="1"/>
  <c r="I17" i="1" s="1"/>
  <c r="F16" i="1"/>
  <c r="D16" i="1"/>
  <c r="D15" i="1"/>
  <c r="I15" i="1" s="1"/>
  <c r="F13" i="1"/>
  <c r="D13" i="1"/>
  <c r="F12" i="1"/>
  <c r="F9" i="1"/>
  <c r="D9" i="1"/>
  <c r="F8" i="1"/>
  <c r="D8" i="1"/>
  <c r="F7" i="1"/>
  <c r="I18" i="1"/>
  <c r="D31" i="1" l="1"/>
  <c r="I31" i="1" s="1"/>
  <c r="I70" i="1"/>
  <c r="I76" i="1"/>
  <c r="I24" i="1"/>
  <c r="I22" i="1"/>
  <c r="I43" i="1"/>
  <c r="I51" i="1"/>
  <c r="I9" i="1"/>
  <c r="I53" i="1"/>
  <c r="I21" i="1"/>
  <c r="I46" i="1"/>
  <c r="I45" i="1"/>
  <c r="I38" i="1"/>
  <c r="I63" i="1" l="1"/>
  <c r="I61" i="1"/>
  <c r="I60" i="1"/>
  <c r="I59" i="1"/>
  <c r="I58" i="1"/>
  <c r="I57" i="1"/>
  <c r="I54" i="1"/>
  <c r="I52" i="1"/>
  <c r="I50" i="1"/>
  <c r="I49" i="1"/>
  <c r="I87" i="1"/>
  <c r="I64" i="1" l="1"/>
  <c r="I100" i="1"/>
  <c r="I89" i="1" l="1"/>
  <c r="I69" i="1"/>
  <c r="I75" i="1"/>
  <c r="I74" i="1"/>
  <c r="I77" i="1"/>
  <c r="I78" i="1"/>
  <c r="I73" i="1"/>
  <c r="I71" i="1"/>
  <c r="I68" i="1"/>
  <c r="I67" i="1"/>
  <c r="I66" i="1"/>
  <c r="I88" i="1"/>
  <c r="I86" i="1"/>
  <c r="I44" i="1"/>
  <c r="I41" i="1"/>
  <c r="I40" i="1"/>
  <c r="I16" i="1"/>
  <c r="I14" i="1"/>
  <c r="I47" i="1" l="1"/>
  <c r="I90" i="1"/>
  <c r="I84" i="1"/>
  <c r="I13" i="1"/>
  <c r="I12" i="1"/>
  <c r="I10" i="1" l="1"/>
  <c r="I107" i="1"/>
  <c r="I106" i="1"/>
  <c r="I103" i="1"/>
  <c r="I102" i="1"/>
  <c r="I101" i="1"/>
  <c r="I11" i="1"/>
  <c r="I8" i="1"/>
  <c r="I7" i="1" l="1"/>
  <c r="I109" i="1"/>
  <c r="I93" i="1"/>
  <c r="I92" i="1"/>
  <c r="I108" i="1"/>
  <c r="I110" i="1"/>
  <c r="I105" i="1"/>
  <c r="I95" i="1"/>
  <c r="I97" i="1"/>
  <c r="I96" i="1"/>
  <c r="I94" i="1"/>
  <c r="I104" i="1"/>
  <c r="I111" i="1" l="1"/>
  <c r="I26" i="1"/>
  <c r="I25" i="1"/>
  <c r="I36" i="1" l="1"/>
  <c r="I1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tc={F9F2EBA3-FF3B-4AF3-A9D6-8FA2E2F2DDE9}</author>
  </authors>
  <commentList>
    <comment ref="A2" authorId="0" shapeId="0" xr:uid="{F9F2EBA3-FF3B-4AF3-A9D6-8FA2E2F2DDE9}">
      <text>
        <t>[Threaded comment]
Your version of Excel allows you to read this threaded comment; however, any edits to it will get removed if the file is opened in a newer version of Excel. Learn more: https://go.microsoft.com/fwlink/?linkid=870924
Comment:
    is it relevant for the cholera/awd?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tc={C7125F89-23ED-488B-837B-E9A8A80A5605}</author>
  </authors>
  <commentList>
    <comment ref="A2" authorId="0" shapeId="0" xr:uid="{C7125F89-23ED-488B-837B-E9A8A80A5605}">
      <text>
        <t>[Threaded comment]
Your version of Excel allows you to read this threaded comment; however, any edits to it will get removed if the file is opened in a newer version of Excel. Learn more: https://go.microsoft.com/fwlink/?linkid=870924
Comment:
    maybe we can add just some pool testers, document to monitor, IEC materials for the PHP/volunteers who are going to do some monitoring at HH, bladders etc.</t>
      </text>
    </comment>
  </commentList>
</comments>
</file>

<file path=xl/sharedStrings.xml><?xml version="1.0" encoding="utf-8"?>
<sst xmlns="http://schemas.openxmlformats.org/spreadsheetml/2006/main" count="941" uniqueCount="344">
  <si>
    <t xml:space="preserve"> Public Health Programme Budget for Diseases Outbreak response (AWD &amp; CHOLERA)</t>
  </si>
  <si>
    <r>
      <rPr>
        <b/>
        <sz val="11"/>
        <color theme="1"/>
        <rFont val="Calibri"/>
        <family val="2"/>
        <scheme val="minor"/>
      </rPr>
      <t xml:space="preserve">This budget is a example for a response considering 10,000 population for an initial 6 months duration. This document should be used as an example and adapted to programme and context needs - </t>
    </r>
    <r>
      <rPr>
        <b/>
        <sz val="11"/>
        <color rgb="FFC00000"/>
        <rFont val="Calibri"/>
        <family val="2"/>
        <scheme val="minor"/>
      </rPr>
      <t xml:space="preserve">make sure items outlined in budget are appropriate &amp; needed for the country context.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2" tint="-0.499984740745262"/>
        <rFont val="Calibri"/>
        <family val="2"/>
        <scheme val="minor"/>
      </rPr>
      <t>For ease of use, please update figures in the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5"/>
        <rFont val="Calibri"/>
        <family val="2"/>
        <scheme val="minor"/>
      </rPr>
      <t>orange boxes</t>
    </r>
    <r>
      <rPr>
        <sz val="11"/>
        <color theme="2" tint="-0.499984740745262"/>
        <rFont val="Calibri"/>
        <family val="2"/>
        <scheme val="minor"/>
      </rPr>
      <t xml:space="preserve"> to your population and duration requirements; quantities highlighted in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light green boxes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sz val="11"/>
        <color theme="2" tint="-0.499984740745262"/>
        <rFont val="Calibri"/>
        <family val="2"/>
        <scheme val="minor"/>
      </rPr>
      <t>will autoupdate</t>
    </r>
  </si>
  <si>
    <t>TOTAL POPLUATION SERVED</t>
  </si>
  <si>
    <t>DURATION</t>
  </si>
  <si>
    <t>Months</t>
  </si>
  <si>
    <t>S.No</t>
  </si>
  <si>
    <t>Description</t>
  </si>
  <si>
    <t>Total</t>
  </si>
  <si>
    <t>Unit</t>
  </si>
  <si>
    <t>Frequency</t>
  </si>
  <si>
    <t>Frequency Unit</t>
  </si>
  <si>
    <t>Unit cost (USD)</t>
  </si>
  <si>
    <t>Total Cost (USD)</t>
  </si>
  <si>
    <t>Notes</t>
  </si>
  <si>
    <t>Public Health Promotion/Community Engagement</t>
  </si>
  <si>
    <t>Community level activities</t>
  </si>
  <si>
    <t>CHV Incentives</t>
  </si>
  <si>
    <t>Individuals</t>
  </si>
  <si>
    <t>Based on Sphere standards - 2 community volunteers per 1000 people. Depending on the context, aim for gender parity in recruitment</t>
  </si>
  <si>
    <t>BOQ 1</t>
  </si>
  <si>
    <t>Kits including stationary, communication, visibility</t>
  </si>
  <si>
    <t>Time</t>
  </si>
  <si>
    <t>BOQ 2</t>
  </si>
  <si>
    <t>Community Based Volunteers PPE Kit, including additional, hand sanitiser, soap</t>
  </si>
  <si>
    <t>If needed - support community mobilizers with additional items for hand hygiene</t>
  </si>
  <si>
    <t>Community based Volunteers Training</t>
  </si>
  <si>
    <t>Trainings</t>
  </si>
  <si>
    <t>An example of volunteer training material can be found here: &lt;&lt;link to volunteer training material&gt;&gt;</t>
  </si>
  <si>
    <t>Hygiene promotion and Community Engagement Activities</t>
  </si>
  <si>
    <t>Lumpsum</t>
  </si>
  <si>
    <t>This can include for example community consultation for assessing risks</t>
  </si>
  <si>
    <t>BOQ 3</t>
  </si>
  <si>
    <t>Stakeholder meetings with community focal points for public health surveillance</t>
  </si>
  <si>
    <t>Groups/ Stakeholders</t>
  </si>
  <si>
    <t>Meetings/month</t>
  </si>
  <si>
    <t>Stationery and meeting supplies for meetings with stakeholder and community leaders to support ongoing PHP work</t>
  </si>
  <si>
    <t>BOQ 4</t>
  </si>
  <si>
    <t>Capacity Building and Community Action Plan development meetings</t>
  </si>
  <si>
    <t>Workshops</t>
  </si>
  <si>
    <t>Meetings</t>
  </si>
  <si>
    <t>Facilitation materials to run meetings with community groups to design community led responses with Oxfam's support</t>
  </si>
  <si>
    <t xml:space="preserve">Communication with Communities: IEC development, radio programming, media development, Community Perception tracker, SMS messaging etc. </t>
  </si>
  <si>
    <t>Lump Sum</t>
  </si>
  <si>
    <t xml:space="preserve">For more information on the community perception tracker and its support to Oxfam's programmes plesae contact the GHT Public Health Promotion team </t>
  </si>
  <si>
    <t>Radios with USB Ports for Listening groups, vulnerable households and key stakeholders</t>
  </si>
  <si>
    <t>Radios</t>
  </si>
  <si>
    <t>Where solar or manual (dynamo) radios are not available, increase the cost to include batteries and replacement batteries</t>
  </si>
  <si>
    <t>Phone credit for key community contacts</t>
  </si>
  <si>
    <t>People</t>
  </si>
  <si>
    <t>Phone and credit are really important in the context of raising alerts in disease outbreak response management &amp; coordinating response.</t>
  </si>
  <si>
    <t>Mobile phones for key community focal points</t>
  </si>
  <si>
    <t>Phones</t>
  </si>
  <si>
    <t xml:space="preserve">If communicating by phone is currently not feabale  -  it is important to set up an alternative way of communicating </t>
  </si>
  <si>
    <t>Smart phones for Staff</t>
  </si>
  <si>
    <t>Please note that the number of staff will increase with population figure in this cell</t>
  </si>
  <si>
    <t>Translation Services - print and recorded media</t>
  </si>
  <si>
    <t>Translation Services - Spoken</t>
  </si>
  <si>
    <t>Person</t>
  </si>
  <si>
    <t>For non-native speaking staff, or translators into local dialects ro better impart information</t>
  </si>
  <si>
    <t xml:space="preserve">Community accountability </t>
  </si>
  <si>
    <t>Community Latrines</t>
  </si>
  <si>
    <t>BOQ 5</t>
  </si>
  <si>
    <t>Additional handwashing devices for communal latrines, market places and meeting places</t>
  </si>
  <si>
    <t>Devices</t>
  </si>
  <si>
    <t xml:space="preserve">Large bucket with handy-wash or similar, bucket or draininage pit, stand. Based on communal latrines with 4 stances per latrine, plus 20 for markets, 10 for meeting spaces. </t>
  </si>
  <si>
    <t>See also Oxfam's Handwashing Kit</t>
  </si>
  <si>
    <t>Soap supply for communal handwashing devices</t>
  </si>
  <si>
    <t>Bars</t>
  </si>
  <si>
    <t>Based on use of 2 bars per week</t>
  </si>
  <si>
    <t>Repair materials/Constrution of emergency latrines at a community level</t>
  </si>
  <si>
    <t>Units</t>
  </si>
  <si>
    <t>Latrines</t>
  </si>
  <si>
    <t>Communal toilets are an immediate solution with a minimum ratio of 1 per 50 people</t>
  </si>
  <si>
    <t>Installation of handwashing facilities for latrines at a community level</t>
  </si>
  <si>
    <t>1 handwashing station/ 5 latrines in communal emerngency setting</t>
  </si>
  <si>
    <t>Provision of simple maintenance tools (locks, nails etc) and hygiene items for latrine maintenance</t>
  </si>
  <si>
    <t>Kits</t>
  </si>
  <si>
    <t>For caretakers community committes / 1 community committe per 5,000 people</t>
  </si>
  <si>
    <t>O&amp;M Trainings Latrine User Groups</t>
  </si>
  <si>
    <t>For caretakers in hospitals</t>
  </si>
  <si>
    <t>BOQ 9</t>
  </si>
  <si>
    <t>Latrine cleaning kit, incuding mask, gloves, apron, bleach/disinfectant, cloths, bucket and hard broom/mop, plus visual IECs on use of items</t>
  </si>
  <si>
    <t>Engagement with cleaning staff will be required to determine responsibility for regular cleaning</t>
  </si>
  <si>
    <t>Emergency Latrine Management</t>
  </si>
  <si>
    <t>lump sum</t>
  </si>
  <si>
    <t>time</t>
  </si>
  <si>
    <t>Lumpsum for pit/ septic tank fixes &amp; hydrate-lime for latrine pits &amp; to clean up open defecation</t>
  </si>
  <si>
    <t>Latrine cleaning team incentives</t>
  </si>
  <si>
    <t>Community Water Management</t>
  </si>
  <si>
    <t>BOQ 15'</t>
  </si>
  <si>
    <t>Water Treatment and Monitoring</t>
  </si>
  <si>
    <t>kits</t>
  </si>
  <si>
    <t>1 kit per clorination point / calculation made on 500 people per hand pump/ adjust according to context</t>
  </si>
  <si>
    <t>DelAgua kit and consumables</t>
  </si>
  <si>
    <t>Repair materials/Constrution of wells</t>
  </si>
  <si>
    <t>wells</t>
  </si>
  <si>
    <t>Emergency Water Trucking</t>
  </si>
  <si>
    <t xml:space="preserve">Total </t>
  </si>
  <si>
    <t>Distributions</t>
  </si>
  <si>
    <t xml:space="preserve">Registration for distribution of items / cash / vouchers </t>
  </si>
  <si>
    <t>Enumerators, use of mobile technology etc. Mobile phones should be wiped with disinfectant wipes at the end of each day</t>
  </si>
  <si>
    <t>BOQ 6</t>
  </si>
  <si>
    <t>Hand sanitiser and PPE for Enumerators</t>
  </si>
  <si>
    <t>Enumerators</t>
  </si>
  <si>
    <t>Based on 2000 households, each enumerator registering 40 households per day for three days</t>
  </si>
  <si>
    <t>Soap (250g per bar)</t>
  </si>
  <si>
    <t>Pcs</t>
  </si>
  <si>
    <t>Considering 10,000 individuals and 3 bars of soap (250g each) to last 3 months = 30,000 bars</t>
  </si>
  <si>
    <t>BOQ 7</t>
  </si>
  <si>
    <r>
      <rPr>
        <b/>
        <sz val="9"/>
        <rFont val="Arial"/>
        <family val="2"/>
      </rPr>
      <t>HP Kit</t>
    </r>
    <r>
      <rPr>
        <sz val="9"/>
        <rFont val="Arial"/>
        <family val="2"/>
      </rPr>
      <t>: Handwashing Stations (2 Bucket with Tap+Stand)/Handwashing devices</t>
    </r>
  </si>
  <si>
    <t xml:space="preserve">1 handwashing station for each family, consisting a bucket with tap, and bucket plus soap. See the WASH guidance note for more details. </t>
  </si>
  <si>
    <t>BOQ14</t>
  </si>
  <si>
    <r>
      <rPr>
        <b/>
        <sz val="9"/>
        <rFont val="Arial"/>
        <family val="2"/>
      </rPr>
      <t>Cholera</t>
    </r>
    <r>
      <rPr>
        <sz val="9"/>
        <rFont val="Arial"/>
        <family val="2"/>
      </rPr>
      <t xml:space="preserve"> Prevention Kits</t>
    </r>
  </si>
  <si>
    <t>For use in households with confirmed cases and those surrounding. Depending on the population size and funding available, it may be pertinent to distribute these to each household</t>
  </si>
  <si>
    <t>Latrine cleaning kit, incuding mask, gloves, bleach/disinfectant, apron, cloths, bucket and hard broom/mop, plus visual IECs on use of items</t>
  </si>
  <si>
    <t>For use in communal latrines, engagement with latrine user groups will be required to determine responsibility for regular cleaning</t>
  </si>
  <si>
    <t>Transportation (Transport+Loading/Offloading)</t>
  </si>
  <si>
    <t xml:space="preserve">Printing for vouchers, distribution cards </t>
  </si>
  <si>
    <t xml:space="preserve">Hand washing stations for distributions </t>
  </si>
  <si>
    <t>WASH in Schools</t>
  </si>
  <si>
    <t>SCHOOLS</t>
  </si>
  <si>
    <t>Repair materials/Constrution of latrines</t>
  </si>
  <si>
    <t>Considering 5 schools and 3 latrines in each (1 Male, 1 female and 1 staff)</t>
  </si>
  <si>
    <t>Installation of handwashing facilities</t>
  </si>
  <si>
    <t>15 hand wahing facilities for 15 latrines</t>
  </si>
  <si>
    <t>Based on use of 10 bars per week</t>
  </si>
  <si>
    <t>Provision of simple maintenance equipment (locks, nails etc) and simple tools for latrine maintenance</t>
  </si>
  <si>
    <t>For Latrine user groups in schools including teacher and students  and handover maintenance kit to them</t>
  </si>
  <si>
    <t>Cholera Latrine cleaning kit, incuding gloves, apron, bleach/disinfectant, cloths, bucket and hard broom/mop, plus visual IECs on use of items</t>
  </si>
  <si>
    <t>Engagement with cleaning staff and teachers will be required to determine responsibility for regular cleaning ( now it's kit per latrine but the formula could be change for kit per X months to cover top ups)</t>
  </si>
  <si>
    <t>O&amp;M Trainings Caretaker Staff/Teachers</t>
  </si>
  <si>
    <t>Hand Sanitizers (atleast 60% alcohol) (for Teachers)</t>
  </si>
  <si>
    <t>Bottle/Teachers</t>
  </si>
  <si>
    <t xml:space="preserve">Give at least for 3 months so 3 bottles for each staff. If we consider 10 teachers per school </t>
  </si>
  <si>
    <t>BOQ 11</t>
  </si>
  <si>
    <t>Classroom cleaning kit, gloves, apron, bleach, spray bottle, cloths and bucket, plus visual IECs for use of items</t>
  </si>
  <si>
    <t>To enable staff to disinfect regularly touched surfaces in classrooms</t>
  </si>
  <si>
    <t>Listening group meetings and materials</t>
  </si>
  <si>
    <t>Groups</t>
  </si>
  <si>
    <t>Water Treatment Products (Chlorine, Alum, Aquatabs, PUR etc)</t>
  </si>
  <si>
    <t>Box</t>
  </si>
  <si>
    <t>Buckets/Drums with tap for Water storage</t>
  </si>
  <si>
    <t>Considering 5 schools , 4 containers for each school</t>
  </si>
  <si>
    <t>Garbage bins</t>
  </si>
  <si>
    <t>Considering 5 schools , 4 garbage bins for each school</t>
  </si>
  <si>
    <t>IEC Material (Posters, banners, pumphlets, booklets etc)</t>
  </si>
  <si>
    <t>Soap Distribution</t>
  </si>
  <si>
    <t>3 months soap distribution through schools, based on 200 students per school, 3 bars each</t>
  </si>
  <si>
    <t>Awareness raising campaigns ( quiz prices, banners,)</t>
  </si>
  <si>
    <t>WASH in Health Facilities</t>
  </si>
  <si>
    <t>Health Facilities</t>
  </si>
  <si>
    <t>Repair materials/Constrution of latrines &amp; showers</t>
  </si>
  <si>
    <t>Considering 5 health facilities and 3 latrine in each</t>
  </si>
  <si>
    <t>15 hand washing facilities per facility</t>
  </si>
  <si>
    <t>Listening groups in hospitals including health staff</t>
  </si>
  <si>
    <t>BOQ 8</t>
  </si>
  <si>
    <t>Cholera Discharge/Home Cleaning Kits, including mask, gloves, apron, bleach, cloths and bucket, plus visual IECs for use of items</t>
  </si>
  <si>
    <t>Only budget in deemed necessary - coordinate with medical partner. For those being discharged, or family members of those admitted to health facilities &amp; HH around confirmed or suspected case</t>
  </si>
  <si>
    <t>3 bins per treatment room per facilities, to enable waste separation</t>
  </si>
  <si>
    <t>BOQ 13</t>
  </si>
  <si>
    <t>PPE for waste management workers, including gumboots, overalls, plastic aprons, gloves, mask and goggles</t>
  </si>
  <si>
    <t>Only budget in deemed necessary - coordinate with medical partner</t>
  </si>
  <si>
    <t>IEC Material (Posters, banners, pamphlets, booklets etc)</t>
  </si>
  <si>
    <t>Awareness raising campaigns</t>
  </si>
  <si>
    <t>Water Point Rehabilitation or water trucking</t>
  </si>
  <si>
    <t>Solid Waste Management</t>
  </si>
  <si>
    <t>Distribute calcium hypochlorite (70%, HTH) for water treatment and disinfection</t>
  </si>
  <si>
    <t>BOQ 10</t>
  </si>
  <si>
    <t>Cholera: Cleaning Kit</t>
  </si>
  <si>
    <t>1 per health facility</t>
  </si>
  <si>
    <t>Cholera: latrine management cleaning team incentive</t>
  </si>
  <si>
    <t>Staff health/Well being</t>
  </si>
  <si>
    <t xml:space="preserve">Soap (250 g per person per month) </t>
  </si>
  <si>
    <t>Considering sphere standards 250g per person per month. Give atleast for 3 months so 3 bars for each staff. If we consider 20 Oxfam staff+20 partners staff total 40*3=120 bars. Also include soap for Office toilets and vehicles</t>
  </si>
  <si>
    <t xml:space="preserve">Handwashing stations </t>
  </si>
  <si>
    <t>For Oxfam+Partner Offices (2 at entrance, 2 at Oxfam house, 2 at partner offices etc)</t>
  </si>
  <si>
    <t>Hand Sanitizers (atleast 60% alcohol) (for staff, partners, vehicles)</t>
  </si>
  <si>
    <t>Give atleast for 3 months so 3 bottles for each staff. If we consider 20 Oxfam staff+20 partners staff total 40*3=120 bottles. Also include Sanitizers for toilet and vehicles.</t>
  </si>
  <si>
    <t>Office cleaning items (Brooms, paper towels soap etc)</t>
  </si>
  <si>
    <t>disinfectants, gloves etc - to be adapted to office needs</t>
  </si>
  <si>
    <t>Staffing/Support Cost</t>
  </si>
  <si>
    <t xml:space="preserve">PHP Team Leader </t>
  </si>
  <si>
    <t>Person/month</t>
  </si>
  <si>
    <t>1 PHP TL for MAX 30,000 targeted individuals</t>
  </si>
  <si>
    <t>PHP Officer</t>
  </si>
  <si>
    <t>1 PHP Officer for MAX 10,000 targeted individuals</t>
  </si>
  <si>
    <t>PHP Assistant</t>
  </si>
  <si>
    <t>1 PHP Assistant for MAX 5,000 targeted individuals</t>
  </si>
  <si>
    <t>PHE Team Leader</t>
  </si>
  <si>
    <t>PHE Officer</t>
  </si>
  <si>
    <t>PHE Assistants</t>
  </si>
  <si>
    <t>Distribution Officer</t>
  </si>
  <si>
    <t>Distribution Casual Workers</t>
  </si>
  <si>
    <t>Days</t>
  </si>
  <si>
    <t>Drivers</t>
  </si>
  <si>
    <t>Staff Training and Learning Sessions</t>
  </si>
  <si>
    <t>Training</t>
  </si>
  <si>
    <t>Visibility and communication materials</t>
  </si>
  <si>
    <t xml:space="preserve">lumpsum </t>
  </si>
  <si>
    <t>WASH team field vehicle rental</t>
  </si>
  <si>
    <t xml:space="preserve">vehicle monthly </t>
  </si>
  <si>
    <t>Office Rent (incl utility costs)</t>
  </si>
  <si>
    <t>Office</t>
  </si>
  <si>
    <t>Warehouse Cost</t>
  </si>
  <si>
    <t>Office/Warehouse</t>
  </si>
  <si>
    <t>Office Furniture &amp; Consumables</t>
  </si>
  <si>
    <t>Communications (Internet &amp; Mobile Phone Call Charges)</t>
  </si>
  <si>
    <t>Internet &amp; Call Chrges</t>
  </si>
  <si>
    <t>Office Supplies (incl Stationery, Recruitment Advertising)</t>
  </si>
  <si>
    <t>Office Equipment &amp; Maintenance</t>
  </si>
  <si>
    <t>IT Equipment &amp; Maintenance</t>
  </si>
  <si>
    <t>Grand Total</t>
  </si>
  <si>
    <t>Community Based Volunteers Kit</t>
  </si>
  <si>
    <t>Item</t>
  </si>
  <si>
    <t>Quantity</t>
  </si>
  <si>
    <t>T Shirt/Bib Visibility with Oxfam Logo</t>
  </si>
  <si>
    <t>Piece</t>
  </si>
  <si>
    <t>Bag with Visibility (messenger style/similar)</t>
  </si>
  <si>
    <t>Record Book</t>
  </si>
  <si>
    <t>Ball Pen</t>
  </si>
  <si>
    <t>Flip Chart/Large Paper</t>
  </si>
  <si>
    <t>Pad</t>
  </si>
  <si>
    <t>Marker Pens</t>
  </si>
  <si>
    <t>Umbrella</t>
  </si>
  <si>
    <t>IEC Materials</t>
  </si>
  <si>
    <t>Pack</t>
  </si>
  <si>
    <t>Phone Credit</t>
  </si>
  <si>
    <t>Top Up</t>
  </si>
  <si>
    <t>Month</t>
  </si>
  <si>
    <t>Pool testers</t>
  </si>
  <si>
    <t>TOTAL</t>
  </si>
  <si>
    <t>Community Facing Volunteers PPE Kit</t>
  </si>
  <si>
    <t>Specification</t>
  </si>
  <si>
    <t>Hand Sanitiser</t>
  </si>
  <si>
    <t>100ml bottle, minimum 60% alcohol</t>
  </si>
  <si>
    <t>Choice between hand sanitizer and soap depending on preference and availability</t>
  </si>
  <si>
    <t>Soap</t>
  </si>
  <si>
    <t>250g in preferred brand</t>
  </si>
  <si>
    <t>Stakeholder Meetings</t>
  </si>
  <si>
    <t>Handwashing Station</t>
  </si>
  <si>
    <t>2 Oxfam Buckets, stand + Soap, or water container, drainage materials+ soap</t>
  </si>
  <si>
    <t>500ml bottle, minimum 60% alcohol</t>
  </si>
  <si>
    <t>Refreshments</t>
  </si>
  <si>
    <t>Snack and drink</t>
  </si>
  <si>
    <t>Pairs</t>
  </si>
  <si>
    <t>Body Soap</t>
  </si>
  <si>
    <t>Community Action Planning Workshops</t>
  </si>
  <si>
    <t>Note Book</t>
  </si>
  <si>
    <t>Printing/Handouts</t>
  </si>
  <si>
    <t>Masking Tape</t>
  </si>
  <si>
    <t>Roll</t>
  </si>
  <si>
    <t>Large Water Barrel</t>
  </si>
  <si>
    <t>30l or more, fitted with handy tap or similar</t>
  </si>
  <si>
    <t>Handy tap / Push Tap</t>
  </si>
  <si>
    <t>Oxfam Bucket (for collection if drainage pit not possible)</t>
  </si>
  <si>
    <t xml:space="preserve">14l without tap </t>
  </si>
  <si>
    <t>Manufactured Stand</t>
  </si>
  <si>
    <t>From wood or metal</t>
  </si>
  <si>
    <t xml:space="preserve">Soap </t>
  </si>
  <si>
    <t>Gravel (for drainage pit)</t>
  </si>
  <si>
    <t>m3</t>
  </si>
  <si>
    <t>Net bag or similar (for holding soap)</t>
  </si>
  <si>
    <t>Other option: Oxfam Handwashing kit</t>
  </si>
  <si>
    <t>See Oxfam Warehouse for more information</t>
  </si>
  <si>
    <t>Unites</t>
  </si>
  <si>
    <t>Enumerators PPE Kit</t>
  </si>
  <si>
    <t>Choice between hand sanitizer and soap depending on preference and context</t>
  </si>
  <si>
    <t>Family Household Handwashing Facility</t>
  </si>
  <si>
    <t>Oxfam Bucket with Tap or equivalent</t>
  </si>
  <si>
    <t>14l with tap</t>
  </si>
  <si>
    <t>Oxfam Bucket without Tap or equivalent (for collection if drainage pit not possible)</t>
  </si>
  <si>
    <t>Household Cleaning Kit (disease outbreak management)</t>
  </si>
  <si>
    <t>Gloves, Heavy Duty</t>
  </si>
  <si>
    <t>Hard Broom/Mop</t>
  </si>
  <si>
    <t>Depending on area to be cleaned; hard brooms may be more appropriate for concrete/plastic slabs</t>
  </si>
  <si>
    <t>Laundry Soap</t>
  </si>
  <si>
    <t>Household Bleach</t>
  </si>
  <si>
    <t>1l bottle</t>
  </si>
  <si>
    <t>Cleaning cloths</t>
  </si>
  <si>
    <t>IECs depicting use</t>
  </si>
  <si>
    <t>Double sided, laminated if possible</t>
  </si>
  <si>
    <t>Latrine Cleaning Kit</t>
  </si>
  <si>
    <t>Gumboots</t>
  </si>
  <si>
    <t>Waterproof, heavy duty</t>
  </si>
  <si>
    <t>Per cleaner</t>
  </si>
  <si>
    <t xml:space="preserve">Mask, Surgical </t>
  </si>
  <si>
    <t>EU MDD directive 93/42/EEC Category III, or equivalent, EN 14683 Type II, IR, IIR, ASTM F2100 minimum level 1 or equivalent</t>
  </si>
  <si>
    <t>Goggles</t>
  </si>
  <si>
    <t>Apron</t>
  </si>
  <si>
    <t>Straight with PVC coating, fluid resistant. Acceptable standards, EN ISO 13688, EN 14126-B
and partial body protection (EN 13034 or EN 14605),
EN 343 for water and breathability or equivalent</t>
  </si>
  <si>
    <t>Bucket</t>
  </si>
  <si>
    <t>15l - 20l capacity</t>
  </si>
  <si>
    <t>IECs depicting use of items</t>
  </si>
  <si>
    <t xml:space="preserve"> Cleaning Items for Health Facilities (Cholera/ AWD outbreak)</t>
  </si>
  <si>
    <t>Per Month</t>
  </si>
  <si>
    <t>For use in cleaning flush toilet areas</t>
  </si>
  <si>
    <t>Spray Bottle</t>
  </si>
  <si>
    <t>Office Cleaning Items</t>
  </si>
  <si>
    <t>Per month</t>
  </si>
  <si>
    <t>Use separate cloths for toilet areas</t>
  </si>
  <si>
    <t>Per Area</t>
  </si>
  <si>
    <t>Use separate buckets for toilet areas</t>
  </si>
  <si>
    <t>Mop with Handle</t>
  </si>
  <si>
    <t>Use separate mops for toilet areas</t>
  </si>
  <si>
    <t>Hard Broom with Handle</t>
  </si>
  <si>
    <t>For each Room</t>
  </si>
  <si>
    <t>Hand Soap</t>
  </si>
  <si>
    <t>Liquid soap, minimum 500ml</t>
  </si>
  <si>
    <t>For each bathroom and kitchen space</t>
  </si>
  <si>
    <t>Paper Towels</t>
  </si>
  <si>
    <t>For each kitchen and bathroom space</t>
  </si>
  <si>
    <t>Signage (Handwashing etc)</t>
  </si>
  <si>
    <t>Classroom Cleaning Kit (Cholera/ AWD outbreak)</t>
  </si>
  <si>
    <t>500ml minimum capacity</t>
  </si>
  <si>
    <t xml:space="preserve">PPE For Health Facility Medical Waste Management </t>
  </si>
  <si>
    <t>Per Worker</t>
  </si>
  <si>
    <t>Overalls/Protective Outerwear</t>
  </si>
  <si>
    <t>EU PPE Regulation 2016/425 and EU MDD directive
93/42/EEC, FDA class I or II medical device, or
equivalent, EN 13795 any performance level, or
AAMI PB70 all levels acceptable, or equivalent</t>
  </si>
  <si>
    <t>Per worker</t>
  </si>
  <si>
    <t>Minimum 500ml capacity</t>
  </si>
  <si>
    <t>For cleaning reuseable PPE at end of shifts</t>
  </si>
  <si>
    <t>250 g</t>
  </si>
  <si>
    <t>BOQ 14</t>
  </si>
  <si>
    <t>Cholera Prevention Kit / HH / per month</t>
  </si>
  <si>
    <t>Soap (200g)</t>
  </si>
  <si>
    <t>Laundry Soap (200g)</t>
  </si>
  <si>
    <t>Oxfam Bucket with Lid</t>
  </si>
  <si>
    <t>Oxfam Bucket with Lid &amp; Tap</t>
  </si>
  <si>
    <t>Aquatabs</t>
  </si>
  <si>
    <t>1 litre plastic jug with lid</t>
  </si>
  <si>
    <t>Plastic Spoon</t>
  </si>
  <si>
    <t>pack</t>
  </si>
  <si>
    <t>ORS</t>
  </si>
  <si>
    <t>BOQ 15</t>
  </si>
  <si>
    <t>Water Treatment and Monitoring Kit</t>
  </si>
  <si>
    <t>high-test hypochlorite (HTH) chlorine granules</t>
  </si>
  <si>
    <t xml:space="preserve">large stock of 2ml syringes (for water point chlorination activity); </t>
  </si>
  <si>
    <t>Jerry cans (for 1 per cent sock solution storage for water point chlorination)</t>
  </si>
  <si>
    <t>Plastic heavy-duty gloves (red gloves)</t>
  </si>
  <si>
    <t>masks</t>
  </si>
  <si>
    <t>goggles</t>
  </si>
  <si>
    <t>Monitoring tools</t>
  </si>
  <si>
    <t>Water monitoring tools</t>
  </si>
  <si>
    <t>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</si>
</sst>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9"/>
      <color rgb="FF0070C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9"/>
      <color theme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Calibri"/>
      <family val="2"/>
      <scheme val="minor"/>
    </font>
    <font>
      <sz val="18"/>
      <color theme="9" tint="-0.249977111117893"/>
      <name val="Oxfam TSTAR PRO Headline"/>
    </font>
    <font>
      <sz val="9"/>
      <color rgb="FF000000"/>
      <name val="Arial"/>
    </font>
    <font>
      <sz val="9"/>
      <color rgb="FF000000"/>
      <name val="Arial"/>
      <family val="2"/>
    </font>
    <font>
      <u/>
      <sz val="9"/>
      <color rgb="FF5B9BD5"/>
      <name val="Arial"/>
    </font>
    <font>
      <u/>
      <sz val="9"/>
      <color rgb="FF5B9BD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Fill="1"/>
    <xf numFmtId="0" fontId="5" fillId="0" borderId="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164" fontId="0" fillId="0" borderId="0" xfId="1" applyFont="1" applyBorder="1" applyAlignment="1">
      <alignment wrapText="1"/>
    </xf>
    <xf numFmtId="165" fontId="0" fillId="0" borderId="0" xfId="1" applyNumberFormat="1" applyFont="1" applyBorder="1" applyAlignment="1">
      <alignment wrapText="1"/>
    </xf>
    <xf numFmtId="0" fontId="0" fillId="0" borderId="0" xfId="0" applyAlignment="1">
      <alignment horizontal="center" wrapText="1"/>
    </xf>
    <xf numFmtId="164" fontId="0" fillId="0" borderId="0" xfId="1" applyFont="1" applyAlignment="1">
      <alignment wrapText="1"/>
    </xf>
    <xf numFmtId="165" fontId="0" fillId="0" borderId="0" xfId="1" applyNumberFormat="1" applyFont="1" applyAlignment="1">
      <alignment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164" fontId="4" fillId="2" borderId="5" xfId="1" applyFont="1" applyFill="1" applyBorder="1" applyAlignment="1">
      <alignment horizontal="left" vertical="top" wrapText="1"/>
    </xf>
    <xf numFmtId="165" fontId="4" fillId="2" borderId="5" xfId="1" applyNumberFormat="1" applyFont="1" applyFill="1" applyBorder="1" applyAlignment="1">
      <alignment vertical="top" wrapText="1"/>
    </xf>
    <xf numFmtId="165" fontId="4" fillId="2" borderId="5" xfId="1" applyNumberFormat="1" applyFont="1" applyFill="1" applyBorder="1" applyAlignment="1">
      <alignment horizontal="center" vertical="center" wrapText="1"/>
    </xf>
    <xf numFmtId="164" fontId="4" fillId="2" borderId="5" xfId="1" applyFont="1" applyFill="1" applyBorder="1" applyAlignment="1">
      <alignment vertical="center" wrapText="1"/>
    </xf>
    <xf numFmtId="164" fontId="4" fillId="2" borderId="5" xfId="1" applyFont="1" applyFill="1" applyBorder="1" applyAlignment="1">
      <alignment horizontal="center" vertical="center" wrapText="1"/>
    </xf>
    <xf numFmtId="164" fontId="6" fillId="2" borderId="5" xfId="1" applyFont="1" applyFill="1" applyBorder="1" applyAlignment="1">
      <alignment vertical="center" wrapText="1"/>
    </xf>
    <xf numFmtId="164" fontId="4" fillId="4" borderId="3" xfId="1" applyFont="1" applyFill="1" applyBorder="1" applyAlignment="1">
      <alignment vertical="center" wrapText="1"/>
    </xf>
    <xf numFmtId="164" fontId="4" fillId="4" borderId="3" xfId="1" applyFont="1" applyFill="1" applyBorder="1" applyAlignment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165" fontId="4" fillId="4" borderId="6" xfId="1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center" vertical="top" wrapText="1"/>
    </xf>
    <xf numFmtId="164" fontId="4" fillId="4" borderId="5" xfId="1" applyFont="1" applyFill="1" applyBorder="1" applyAlignment="1">
      <alignment horizontal="left" vertical="top" wrapText="1"/>
    </xf>
    <xf numFmtId="165" fontId="4" fillId="4" borderId="5" xfId="1" applyNumberFormat="1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top" wrapText="1"/>
    </xf>
    <xf numFmtId="164" fontId="4" fillId="6" borderId="3" xfId="1" applyFont="1" applyFill="1" applyBorder="1" applyAlignment="1">
      <alignment horizontal="center" wrapText="1"/>
    </xf>
    <xf numFmtId="165" fontId="4" fillId="6" borderId="4" xfId="1" applyNumberFormat="1" applyFont="1" applyFill="1" applyBorder="1" applyAlignment="1">
      <alignment horizontal="center" wrapText="1"/>
    </xf>
    <xf numFmtId="0" fontId="2" fillId="0" borderId="0" xfId="0" applyFont="1"/>
    <xf numFmtId="0" fontId="7" fillId="8" borderId="7" xfId="0" applyFont="1" applyFill="1" applyBorder="1" applyAlignment="1">
      <alignment horizontal="center" vertical="center" wrapText="1"/>
    </xf>
    <xf numFmtId="164" fontId="5" fillId="6" borderId="5" xfId="1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0" fillId="0" borderId="0" xfId="0"/>
    <xf numFmtId="0" fontId="5" fillId="6" borderId="5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5" xfId="3" applyFont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/>
    <xf numFmtId="0" fontId="17" fillId="0" borderId="0" xfId="0" applyFont="1" applyFill="1"/>
    <xf numFmtId="0" fontId="17" fillId="0" borderId="0" xfId="0" applyFont="1"/>
    <xf numFmtId="0" fontId="18" fillId="0" borderId="0" xfId="0" applyFont="1" applyFill="1" applyAlignment="1">
      <alignment wrapText="1"/>
    </xf>
    <xf numFmtId="0" fontId="0" fillId="0" borderId="0" xfId="0"/>
    <xf numFmtId="0" fontId="7" fillId="0" borderId="5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4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0" fontId="15" fillId="0" borderId="5" xfId="3" quotePrefix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5" borderId="7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164" fontId="16" fillId="0" borderId="0" xfId="1" applyFont="1" applyBorder="1" applyAlignment="1">
      <alignment wrapText="1"/>
    </xf>
    <xf numFmtId="165" fontId="16" fillId="0" borderId="0" xfId="1" applyNumberFormat="1" applyFont="1" applyBorder="1" applyAlignment="1">
      <alignment wrapText="1"/>
    </xf>
    <xf numFmtId="0" fontId="16" fillId="0" borderId="0" xfId="0" applyFont="1" applyAlignment="1">
      <alignment horizontal="left"/>
    </xf>
    <xf numFmtId="164" fontId="5" fillId="10" borderId="5" xfId="1" applyFont="1" applyFill="1" applyBorder="1" applyAlignment="1">
      <alignment horizontal="center" vertical="center" wrapText="1"/>
    </xf>
    <xf numFmtId="165" fontId="5" fillId="10" borderId="5" xfId="1" applyNumberFormat="1" applyFont="1" applyFill="1" applyBorder="1" applyAlignment="1">
      <alignment horizontal="center" vertical="center" wrapText="1"/>
    </xf>
    <xf numFmtId="165" fontId="5" fillId="10" borderId="5" xfId="1" applyNumberFormat="1" applyFont="1" applyFill="1" applyBorder="1" applyAlignment="1">
      <alignment horizontal="center" wrapText="1"/>
    </xf>
    <xf numFmtId="0" fontId="5" fillId="10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15" fillId="0" borderId="5" xfId="3" quotePrefix="1" applyFont="1" applyFill="1" applyBorder="1" applyAlignment="1">
      <alignment horizontal="center" vertical="center" wrapText="1"/>
    </xf>
    <xf numFmtId="164" fontId="7" fillId="2" borderId="5" xfId="1" applyFont="1" applyFill="1" applyBorder="1" applyAlignment="1">
      <alignment horizontal="left" vertical="top" wrapText="1"/>
    </xf>
    <xf numFmtId="164" fontId="7" fillId="4" borderId="5" xfId="1" applyFont="1" applyFill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9" fillId="0" borderId="5" xfId="3" applyBorder="1" applyAlignment="1">
      <alignment horizontal="center" vertical="center" wrapText="1"/>
    </xf>
    <xf numFmtId="0" fontId="20" fillId="0" borderId="0" xfId="0" applyFont="1"/>
    <xf numFmtId="0" fontId="3" fillId="0" borderId="5" xfId="0" applyFont="1" applyBorder="1" applyAlignment="1">
      <alignment horizontal="center" vertical="center" wrapText="1"/>
    </xf>
    <xf numFmtId="0" fontId="21" fillId="0" borderId="0" xfId="0" applyFont="1"/>
    <xf numFmtId="0" fontId="4" fillId="8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164" fontId="4" fillId="6" borderId="3" xfId="1" applyFont="1" applyFill="1" applyBorder="1" applyAlignment="1">
      <alignment horizontal="center" vertical="center"/>
    </xf>
    <xf numFmtId="164" fontId="4" fillId="6" borderId="3" xfId="1" applyFont="1" applyFill="1" applyBorder="1" applyAlignment="1">
      <alignment horizontal="center" vertical="center" wrapText="1"/>
    </xf>
    <xf numFmtId="165" fontId="4" fillId="6" borderId="4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8" borderId="12" xfId="0" applyFont="1" applyFill="1" applyBorder="1" applyAlignment="1">
      <alignment horizontal="center" vertical="center" wrapText="1"/>
    </xf>
    <xf numFmtId="0" fontId="20" fillId="0" borderId="5" xfId="0" quotePrefix="1" applyFont="1" applyBorder="1" applyAlignment="1">
      <alignment horizontal="left" wrapText="1"/>
    </xf>
    <xf numFmtId="0" fontId="20" fillId="0" borderId="5" xfId="0" quotePrefix="1" applyFont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0" fontId="0" fillId="9" borderId="0" xfId="0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center" vertical="center" wrapText="1"/>
    </xf>
    <xf numFmtId="0" fontId="17" fillId="13" borderId="11" xfId="0" applyFont="1" applyFill="1" applyBorder="1" applyAlignment="1">
      <alignment horizontal="center" wrapText="1"/>
    </xf>
    <xf numFmtId="0" fontId="17" fillId="13" borderId="14" xfId="0" applyFont="1" applyFill="1" applyBorder="1" applyAlignment="1">
      <alignment horizontal="center" wrapText="1"/>
    </xf>
    <xf numFmtId="0" fontId="17" fillId="13" borderId="15" xfId="0" applyFont="1" applyFill="1" applyBorder="1" applyAlignment="1">
      <alignment horizontal="center" wrapText="1"/>
    </xf>
    <xf numFmtId="0" fontId="17" fillId="11" borderId="16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164" fontId="5" fillId="10" borderId="11" xfId="1" applyFont="1" applyFill="1" applyBorder="1" applyAlignment="1">
      <alignment horizontal="center" wrapText="1"/>
    </xf>
    <xf numFmtId="164" fontId="5" fillId="10" borderId="15" xfId="1" applyFont="1" applyFill="1" applyBorder="1" applyAlignment="1">
      <alignment horizontal="center" wrapText="1"/>
    </xf>
    <xf numFmtId="165" fontId="5" fillId="10" borderId="11" xfId="1" applyNumberFormat="1" applyFont="1" applyFill="1" applyBorder="1" applyAlignment="1">
      <alignment horizontal="center" wrapText="1"/>
    </xf>
    <xf numFmtId="165" fontId="5" fillId="10" borderId="15" xfId="1" applyNumberFormat="1" applyFont="1" applyFill="1" applyBorder="1" applyAlignment="1">
      <alignment horizontal="center" wrapText="1"/>
    </xf>
    <xf numFmtId="164" fontId="4" fillId="7" borderId="8" xfId="1" applyFont="1" applyFill="1" applyBorder="1" applyAlignment="1">
      <alignment horizontal="center" vertical="center" wrapText="1"/>
    </xf>
    <xf numFmtId="164" fontId="4" fillId="7" borderId="9" xfId="1" applyFont="1" applyFill="1" applyBorder="1" applyAlignment="1">
      <alignment horizontal="center" vertical="center" wrapText="1"/>
    </xf>
    <xf numFmtId="164" fontId="4" fillId="7" borderId="10" xfId="1" applyFont="1" applyFill="1" applyBorder="1" applyAlignment="1">
      <alignment horizontal="center" vertical="center" wrapText="1"/>
    </xf>
    <xf numFmtId="164" fontId="4" fillId="4" borderId="8" xfId="1" applyFont="1" applyFill="1" applyBorder="1" applyAlignment="1">
      <alignment horizontal="center" vertical="center" wrapText="1"/>
    </xf>
    <xf numFmtId="164" fontId="4" fillId="4" borderId="9" xfId="1" applyFont="1" applyFill="1" applyBorder="1" applyAlignment="1">
      <alignment horizontal="center" vertical="center" wrapText="1"/>
    </xf>
    <xf numFmtId="164" fontId="4" fillId="4" borderId="10" xfId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top" wrapText="1"/>
    </xf>
    <xf numFmtId="164" fontId="4" fillId="2" borderId="11" xfId="1" applyFont="1" applyFill="1" applyBorder="1" applyAlignment="1">
      <alignment horizontal="left" vertical="top" wrapText="1"/>
    </xf>
    <xf numFmtId="165" fontId="4" fillId="2" borderId="11" xfId="1" applyNumberFormat="1" applyFont="1" applyFill="1" applyBorder="1" applyAlignment="1">
      <alignment vertical="top" wrapText="1"/>
    </xf>
    <xf numFmtId="164" fontId="7" fillId="2" borderId="11" xfId="1" applyFont="1" applyFill="1" applyBorder="1" applyAlignment="1">
      <alignment horizontal="left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6" borderId="18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1" fontId="5" fillId="6" borderId="18" xfId="0" applyNumberFormat="1" applyFont="1" applyFill="1" applyBorder="1" applyAlignment="1">
      <alignment horizontal="center" wrapText="1"/>
    </xf>
    <xf numFmtId="164" fontId="5" fillId="0" borderId="18" xfId="0" applyNumberFormat="1" applyFont="1" applyFill="1" applyBorder="1" applyAlignment="1">
      <alignment horizontal="center" wrapText="1"/>
    </xf>
    <xf numFmtId="165" fontId="5" fillId="0" borderId="18" xfId="1" applyNumberFormat="1" applyFont="1" applyFill="1" applyBorder="1" applyAlignment="1">
      <alignment horizontal="center" wrapText="1"/>
    </xf>
    <xf numFmtId="0" fontId="15" fillId="0" borderId="18" xfId="3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164" fontId="5" fillId="0" borderId="18" xfId="1" applyNumberFormat="1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center" vertical="top" wrapText="1"/>
    </xf>
    <xf numFmtId="164" fontId="4" fillId="4" borderId="18" xfId="1" applyFont="1" applyFill="1" applyBorder="1" applyAlignment="1">
      <alignment horizontal="left" vertical="top" wrapText="1"/>
    </xf>
    <xf numFmtId="165" fontId="4" fillId="4" borderId="18" xfId="1" applyNumberFormat="1" applyFont="1" applyFill="1" applyBorder="1" applyAlignment="1">
      <alignment vertical="top" wrapText="1"/>
    </xf>
    <xf numFmtId="0" fontId="7" fillId="4" borderId="18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center" vertical="top" wrapText="1"/>
    </xf>
    <xf numFmtId="164" fontId="4" fillId="3" borderId="18" xfId="1" applyFont="1" applyFill="1" applyBorder="1" applyAlignment="1">
      <alignment horizontal="left" vertical="top" wrapText="1"/>
    </xf>
    <xf numFmtId="165" fontId="4" fillId="3" borderId="18" xfId="1" applyNumberFormat="1" applyFont="1" applyFill="1" applyBorder="1" applyAlignment="1">
      <alignment vertical="top" wrapText="1"/>
    </xf>
    <xf numFmtId="0" fontId="7" fillId="3" borderId="18" xfId="0" applyFont="1" applyFill="1" applyBorder="1" applyAlignment="1">
      <alignment horizontal="left" vertical="top" wrapText="1"/>
    </xf>
    <xf numFmtId="0" fontId="25" fillId="0" borderId="5" xfId="0" applyFont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</cellXfs>
  <cellStyles count="8">
    <cellStyle name="Comma" xfId="1" builtinId="3"/>
    <cellStyle name="Hyperlink" xfId="3" builtinId="8"/>
    <cellStyle name="Millares 2" xfId="5" xr:uid="{0BCD3044-F9B2-4F73-A401-473383B72DB3}"/>
    <cellStyle name="Millares 2 2" xfId="7" xr:uid="{2270BD1B-AE10-44BD-BAE7-5C69DB8C150A}"/>
    <cellStyle name="Normal" xfId="0" builtinId="0"/>
    <cellStyle name="Normal 17" xfId="6" xr:uid="{4FF69401-1540-4414-B4D8-A74FA364F6BC}"/>
    <cellStyle name="Normal 2" xfId="4" xr:uid="{C725854A-85D1-4BC2-8F99-6A704BE83DEB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DDDDFF"/>
      <color rgb="FFF8CBAD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297391</xdr:colOff>
      <xdr:row>0</xdr:row>
      <xdr:rowOff>116417</xdr:rowOff>
    </xdr:from>
    <xdr:to>
      <xdr:col>9</xdr:col>
      <xdr:colOff>2446865</xdr:colOff>
      <xdr:row>1</xdr:row>
      <xdr:rowOff>544665</xdr:rowOff>
    </xdr:to>
    <xdr:pic>
      <xdr:nvPicPr>
        <xdr:cNvPr id="2" name="Picture 1" descr="Image result for oxfam logo">
          <a:extLst>
            <a:ext uri="{FF2B5EF4-FFF2-40B4-BE49-F238E27FC236}">
              <a16:creationId xmlns:a16="http://schemas.microsoft.com/office/drawing/2014/main" id="{61E5881A-5FCB-4248-934D-994DC21909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86" b="20175"/>
        <a:stretch/>
      </xdr:blipFill>
      <xdr:spPr bwMode="auto">
        <a:xfrm>
          <a:off x="9536641" y="116417"/>
          <a:ext cx="2152649" cy="726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issa Azzalini" id="{69D990C0-2AD8-4441-BED2-031EA2381E18}" userId="" providerId=""/>
</personList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2-11-09T13:00:46.12" personId="{69D990C0-2AD8-4441-BED2-031EA2381E18}" id="{F9F2EBA3-FF3B-4AF3-A9D6-8FA2E2F2DDE9}">
    <text>is it relevant for the cholera/awd?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2" dT="2022-11-09T13:11:58.00" personId="{69D990C0-2AD8-4441-BED2-031EA2381E18}" id="{C7125F89-23ED-488B-837B-E9A8A80A5605}">
    <text>maybe we can add just some pool testers, document to monitor, IEC materials for the PHP/volunteers who are going to do some monitoring at HH, bladders etc.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oxfamwash.org/en/communities/community-engagement/CE-WASH-ResourcingDoc-E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xfamwash.org/en/communities/community-engagement/CE-WASH-ResourcingDoc-EN.pdf" TargetMode="External"/><Relationship Id="rId1" Type="http://schemas.openxmlformats.org/officeDocument/2006/relationships/hyperlink" Target="https://oxfam.box.com/s/0jkgg4kf9wi629kouspp23ue9xkdkvv5" TargetMode="External"/><Relationship Id="rId6" Type="http://schemas.openxmlformats.org/officeDocument/2006/relationships/hyperlink" Target="https://www.oxfamwash.org/en/communities/community-perception-tracker" TargetMode="External"/><Relationship Id="rId5" Type="http://schemas.openxmlformats.org/officeDocument/2006/relationships/hyperlink" Target="https://supplycentre.oxfam.org.uk/product/oxfam-handwashing-stand-kit-6-pce/?currency=GBP" TargetMode="External"/><Relationship Id="rId4" Type="http://schemas.openxmlformats.org/officeDocument/2006/relationships/hyperlink" Target="https://www.oxfamwash.org/en/communities/community-engagement/CE-WASH-ResourcingDoc-EN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lycentre.oxfam.org.uk/product/oxfam-handwashing-stand-kit-6-pce/?currency=GB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7"/>
  <sheetViews>
    <sheetView showGridLines="0" tabSelected="1" zoomScale="90" zoomScaleNormal="90" zoomScaleSheetLayoutView="90" workbookViewId="0">
      <selection activeCell="J17" sqref="J17"/>
    </sheetView>
  </sheetViews>
  <sheetFormatPr defaultColWidth="8.85546875" defaultRowHeight="15"/>
  <cols>
    <col min="1" max="1" width="13.28515625" customWidth="1"/>
    <col min="2" max="2" width="7.5703125" style="64" customWidth="1"/>
    <col min="3" max="3" width="45.85546875" style="144" bestFit="1" customWidth="1"/>
    <col min="4" max="4" width="8" style="3" customWidth="1"/>
    <col min="5" max="5" width="16.140625" style="3" customWidth="1"/>
    <col min="6" max="6" width="12.140625" style="8" customWidth="1"/>
    <col min="7" max="7" width="13" style="8" customWidth="1"/>
    <col min="8" max="8" width="16.28515625" style="9" customWidth="1"/>
    <col min="9" max="9" width="19.28515625" style="10" bestFit="1" customWidth="1"/>
    <col min="10" max="10" width="64" customWidth="1"/>
    <col min="11" max="11" width="42.5703125" customWidth="1"/>
    <col min="247" max="247" width="32.42578125" customWidth="1"/>
    <col min="248" max="248" width="36.42578125" customWidth="1"/>
    <col min="249" max="249" width="27.42578125" customWidth="1"/>
    <col min="250" max="250" width="13" customWidth="1"/>
    <col min="251" max="251" width="45.85546875" bestFit="1" customWidth="1"/>
    <col min="252" max="253" width="7.28515625" customWidth="1"/>
    <col min="254" max="255" width="8" customWidth="1"/>
    <col min="256" max="256" width="16.140625" customWidth="1"/>
    <col min="257" max="257" width="12.140625" customWidth="1"/>
    <col min="258" max="258" width="11.140625" customWidth="1"/>
    <col min="259" max="259" width="13.7109375" customWidth="1"/>
    <col min="260" max="260" width="23.85546875" bestFit="1" customWidth="1"/>
    <col min="261" max="261" width="19.28515625" bestFit="1" customWidth="1"/>
    <col min="262" max="262" width="1.28515625" customWidth="1"/>
    <col min="503" max="503" width="32.42578125" customWidth="1"/>
    <col min="504" max="504" width="36.42578125" customWidth="1"/>
    <col min="505" max="505" width="27.42578125" customWidth="1"/>
    <col min="506" max="506" width="13" customWidth="1"/>
    <col min="507" max="507" width="45.85546875" bestFit="1" customWidth="1"/>
    <col min="508" max="509" width="7.28515625" customWidth="1"/>
    <col min="510" max="511" width="8" customWidth="1"/>
    <col min="512" max="512" width="16.140625" customWidth="1"/>
    <col min="513" max="513" width="12.140625" customWidth="1"/>
    <col min="514" max="514" width="11.140625" customWidth="1"/>
    <col min="515" max="515" width="13.7109375" customWidth="1"/>
    <col min="516" max="516" width="23.85546875" bestFit="1" customWidth="1"/>
    <col min="517" max="517" width="19.28515625" bestFit="1" customWidth="1"/>
    <col min="518" max="518" width="1.28515625" customWidth="1"/>
    <col min="759" max="759" width="32.42578125" customWidth="1"/>
    <col min="760" max="760" width="36.42578125" customWidth="1"/>
    <col min="761" max="761" width="27.42578125" customWidth="1"/>
    <col min="762" max="762" width="13" customWidth="1"/>
    <col min="763" max="763" width="45.85546875" bestFit="1" customWidth="1"/>
    <col min="764" max="765" width="7.28515625" customWidth="1"/>
    <col min="766" max="767" width="8" customWidth="1"/>
    <col min="768" max="768" width="16.140625" customWidth="1"/>
    <col min="769" max="769" width="12.140625" customWidth="1"/>
    <col min="770" max="770" width="11.140625" customWidth="1"/>
    <col min="771" max="771" width="13.7109375" customWidth="1"/>
    <col min="772" max="772" width="23.85546875" bestFit="1" customWidth="1"/>
    <col min="773" max="773" width="19.28515625" bestFit="1" customWidth="1"/>
    <col min="774" max="774" width="1.28515625" customWidth="1"/>
    <col min="1015" max="1015" width="32.42578125" customWidth="1"/>
    <col min="1016" max="1016" width="36.42578125" customWidth="1"/>
    <col min="1017" max="1017" width="27.42578125" customWidth="1"/>
    <col min="1018" max="1018" width="13" customWidth="1"/>
    <col min="1019" max="1019" width="45.85546875" bestFit="1" customWidth="1"/>
    <col min="1020" max="1021" width="7.28515625" customWidth="1"/>
    <col min="1022" max="1023" width="8" customWidth="1"/>
    <col min="1024" max="1024" width="16.140625" customWidth="1"/>
    <col min="1025" max="1025" width="12.140625" customWidth="1"/>
    <col min="1026" max="1026" width="11.140625" customWidth="1"/>
    <col min="1027" max="1027" width="13.7109375" customWidth="1"/>
    <col min="1028" max="1028" width="23.85546875" bestFit="1" customWidth="1"/>
    <col min="1029" max="1029" width="19.28515625" bestFit="1" customWidth="1"/>
    <col min="1030" max="1030" width="1.28515625" customWidth="1"/>
    <col min="1271" max="1271" width="32.42578125" customWidth="1"/>
    <col min="1272" max="1272" width="36.42578125" customWidth="1"/>
    <col min="1273" max="1273" width="27.42578125" customWidth="1"/>
    <col min="1274" max="1274" width="13" customWidth="1"/>
    <col min="1275" max="1275" width="45.85546875" bestFit="1" customWidth="1"/>
    <col min="1276" max="1277" width="7.28515625" customWidth="1"/>
    <col min="1278" max="1279" width="8" customWidth="1"/>
    <col min="1280" max="1280" width="16.140625" customWidth="1"/>
    <col min="1281" max="1281" width="12.140625" customWidth="1"/>
    <col min="1282" max="1282" width="11.140625" customWidth="1"/>
    <col min="1283" max="1283" width="13.7109375" customWidth="1"/>
    <col min="1284" max="1284" width="23.85546875" bestFit="1" customWidth="1"/>
    <col min="1285" max="1285" width="19.28515625" bestFit="1" customWidth="1"/>
    <col min="1286" max="1286" width="1.28515625" customWidth="1"/>
    <col min="1527" max="1527" width="32.42578125" customWidth="1"/>
    <col min="1528" max="1528" width="36.42578125" customWidth="1"/>
    <col min="1529" max="1529" width="27.42578125" customWidth="1"/>
    <col min="1530" max="1530" width="13" customWidth="1"/>
    <col min="1531" max="1531" width="45.85546875" bestFit="1" customWidth="1"/>
    <col min="1532" max="1533" width="7.28515625" customWidth="1"/>
    <col min="1534" max="1535" width="8" customWidth="1"/>
    <col min="1536" max="1536" width="16.140625" customWidth="1"/>
    <col min="1537" max="1537" width="12.140625" customWidth="1"/>
    <col min="1538" max="1538" width="11.140625" customWidth="1"/>
    <col min="1539" max="1539" width="13.7109375" customWidth="1"/>
    <col min="1540" max="1540" width="23.85546875" bestFit="1" customWidth="1"/>
    <col min="1541" max="1541" width="19.28515625" bestFit="1" customWidth="1"/>
    <col min="1542" max="1542" width="1.28515625" customWidth="1"/>
    <col min="1783" max="1783" width="32.42578125" customWidth="1"/>
    <col min="1784" max="1784" width="36.42578125" customWidth="1"/>
    <col min="1785" max="1785" width="27.42578125" customWidth="1"/>
    <col min="1786" max="1786" width="13" customWidth="1"/>
    <col min="1787" max="1787" width="45.85546875" bestFit="1" customWidth="1"/>
    <col min="1788" max="1789" width="7.28515625" customWidth="1"/>
    <col min="1790" max="1791" width="8" customWidth="1"/>
    <col min="1792" max="1792" width="16.140625" customWidth="1"/>
    <col min="1793" max="1793" width="12.140625" customWidth="1"/>
    <col min="1794" max="1794" width="11.140625" customWidth="1"/>
    <col min="1795" max="1795" width="13.7109375" customWidth="1"/>
    <col min="1796" max="1796" width="23.85546875" bestFit="1" customWidth="1"/>
    <col min="1797" max="1797" width="19.28515625" bestFit="1" customWidth="1"/>
    <col min="1798" max="1798" width="1.28515625" customWidth="1"/>
    <col min="2039" max="2039" width="32.42578125" customWidth="1"/>
    <col min="2040" max="2040" width="36.42578125" customWidth="1"/>
    <col min="2041" max="2041" width="27.42578125" customWidth="1"/>
    <col min="2042" max="2042" width="13" customWidth="1"/>
    <col min="2043" max="2043" width="45.85546875" bestFit="1" customWidth="1"/>
    <col min="2044" max="2045" width="7.28515625" customWidth="1"/>
    <col min="2046" max="2047" width="8" customWidth="1"/>
    <col min="2048" max="2048" width="16.140625" customWidth="1"/>
    <col min="2049" max="2049" width="12.140625" customWidth="1"/>
    <col min="2050" max="2050" width="11.140625" customWidth="1"/>
    <col min="2051" max="2051" width="13.7109375" customWidth="1"/>
    <col min="2052" max="2052" width="23.85546875" bestFit="1" customWidth="1"/>
    <col min="2053" max="2053" width="19.28515625" bestFit="1" customWidth="1"/>
    <col min="2054" max="2054" width="1.28515625" customWidth="1"/>
    <col min="2295" max="2295" width="32.42578125" customWidth="1"/>
    <col min="2296" max="2296" width="36.42578125" customWidth="1"/>
    <col min="2297" max="2297" width="27.42578125" customWidth="1"/>
    <col min="2298" max="2298" width="13" customWidth="1"/>
    <col min="2299" max="2299" width="45.85546875" bestFit="1" customWidth="1"/>
    <col min="2300" max="2301" width="7.28515625" customWidth="1"/>
    <col min="2302" max="2303" width="8" customWidth="1"/>
    <col min="2304" max="2304" width="16.140625" customWidth="1"/>
    <col min="2305" max="2305" width="12.140625" customWidth="1"/>
    <col min="2306" max="2306" width="11.140625" customWidth="1"/>
    <col min="2307" max="2307" width="13.7109375" customWidth="1"/>
    <col min="2308" max="2308" width="23.85546875" bestFit="1" customWidth="1"/>
    <col min="2309" max="2309" width="19.28515625" bestFit="1" customWidth="1"/>
    <col min="2310" max="2310" width="1.28515625" customWidth="1"/>
    <col min="2551" max="2551" width="32.42578125" customWidth="1"/>
    <col min="2552" max="2552" width="36.42578125" customWidth="1"/>
    <col min="2553" max="2553" width="27.42578125" customWidth="1"/>
    <col min="2554" max="2554" width="13" customWidth="1"/>
    <col min="2555" max="2555" width="45.85546875" bestFit="1" customWidth="1"/>
    <col min="2556" max="2557" width="7.28515625" customWidth="1"/>
    <col min="2558" max="2559" width="8" customWidth="1"/>
    <col min="2560" max="2560" width="16.140625" customWidth="1"/>
    <col min="2561" max="2561" width="12.140625" customWidth="1"/>
    <col min="2562" max="2562" width="11.140625" customWidth="1"/>
    <col min="2563" max="2563" width="13.7109375" customWidth="1"/>
    <col min="2564" max="2564" width="23.85546875" bestFit="1" customWidth="1"/>
    <col min="2565" max="2565" width="19.28515625" bestFit="1" customWidth="1"/>
    <col min="2566" max="2566" width="1.28515625" customWidth="1"/>
    <col min="2807" max="2807" width="32.42578125" customWidth="1"/>
    <col min="2808" max="2808" width="36.42578125" customWidth="1"/>
    <col min="2809" max="2809" width="27.42578125" customWidth="1"/>
    <col min="2810" max="2810" width="13" customWidth="1"/>
    <col min="2811" max="2811" width="45.85546875" bestFit="1" customWidth="1"/>
    <col min="2812" max="2813" width="7.28515625" customWidth="1"/>
    <col min="2814" max="2815" width="8" customWidth="1"/>
    <col min="2816" max="2816" width="16.140625" customWidth="1"/>
    <col min="2817" max="2817" width="12.140625" customWidth="1"/>
    <col min="2818" max="2818" width="11.140625" customWidth="1"/>
    <col min="2819" max="2819" width="13.7109375" customWidth="1"/>
    <col min="2820" max="2820" width="23.85546875" bestFit="1" customWidth="1"/>
    <col min="2821" max="2821" width="19.28515625" bestFit="1" customWidth="1"/>
    <col min="2822" max="2822" width="1.28515625" customWidth="1"/>
    <col min="3063" max="3063" width="32.42578125" customWidth="1"/>
    <col min="3064" max="3064" width="36.42578125" customWidth="1"/>
    <col min="3065" max="3065" width="27.42578125" customWidth="1"/>
    <col min="3066" max="3066" width="13" customWidth="1"/>
    <col min="3067" max="3067" width="45.85546875" bestFit="1" customWidth="1"/>
    <col min="3068" max="3069" width="7.28515625" customWidth="1"/>
    <col min="3070" max="3071" width="8" customWidth="1"/>
    <col min="3072" max="3072" width="16.140625" customWidth="1"/>
    <col min="3073" max="3073" width="12.140625" customWidth="1"/>
    <col min="3074" max="3074" width="11.140625" customWidth="1"/>
    <col min="3075" max="3075" width="13.7109375" customWidth="1"/>
    <col min="3076" max="3076" width="23.85546875" bestFit="1" customWidth="1"/>
    <col min="3077" max="3077" width="19.28515625" bestFit="1" customWidth="1"/>
    <col min="3078" max="3078" width="1.28515625" customWidth="1"/>
    <col min="3319" max="3319" width="32.42578125" customWidth="1"/>
    <col min="3320" max="3320" width="36.42578125" customWidth="1"/>
    <col min="3321" max="3321" width="27.42578125" customWidth="1"/>
    <col min="3322" max="3322" width="13" customWidth="1"/>
    <col min="3323" max="3323" width="45.85546875" bestFit="1" customWidth="1"/>
    <col min="3324" max="3325" width="7.28515625" customWidth="1"/>
    <col min="3326" max="3327" width="8" customWidth="1"/>
    <col min="3328" max="3328" width="16.140625" customWidth="1"/>
    <col min="3329" max="3329" width="12.140625" customWidth="1"/>
    <col min="3330" max="3330" width="11.140625" customWidth="1"/>
    <col min="3331" max="3331" width="13.7109375" customWidth="1"/>
    <col min="3332" max="3332" width="23.85546875" bestFit="1" customWidth="1"/>
    <col min="3333" max="3333" width="19.28515625" bestFit="1" customWidth="1"/>
    <col min="3334" max="3334" width="1.28515625" customWidth="1"/>
    <col min="3575" max="3575" width="32.42578125" customWidth="1"/>
    <col min="3576" max="3576" width="36.42578125" customWidth="1"/>
    <col min="3577" max="3577" width="27.42578125" customWidth="1"/>
    <col min="3578" max="3578" width="13" customWidth="1"/>
    <col min="3579" max="3579" width="45.85546875" bestFit="1" customWidth="1"/>
    <col min="3580" max="3581" width="7.28515625" customWidth="1"/>
    <col min="3582" max="3583" width="8" customWidth="1"/>
    <col min="3584" max="3584" width="16.140625" customWidth="1"/>
    <col min="3585" max="3585" width="12.140625" customWidth="1"/>
    <col min="3586" max="3586" width="11.140625" customWidth="1"/>
    <col min="3587" max="3587" width="13.7109375" customWidth="1"/>
    <col min="3588" max="3588" width="23.85546875" bestFit="1" customWidth="1"/>
    <col min="3589" max="3589" width="19.28515625" bestFit="1" customWidth="1"/>
    <col min="3590" max="3590" width="1.28515625" customWidth="1"/>
    <col min="3831" max="3831" width="32.42578125" customWidth="1"/>
    <col min="3832" max="3832" width="36.42578125" customWidth="1"/>
    <col min="3833" max="3833" width="27.42578125" customWidth="1"/>
    <col min="3834" max="3834" width="13" customWidth="1"/>
    <col min="3835" max="3835" width="45.85546875" bestFit="1" customWidth="1"/>
    <col min="3836" max="3837" width="7.28515625" customWidth="1"/>
    <col min="3838" max="3839" width="8" customWidth="1"/>
    <col min="3840" max="3840" width="16.140625" customWidth="1"/>
    <col min="3841" max="3841" width="12.140625" customWidth="1"/>
    <col min="3842" max="3842" width="11.140625" customWidth="1"/>
    <col min="3843" max="3843" width="13.7109375" customWidth="1"/>
    <col min="3844" max="3844" width="23.85546875" bestFit="1" customWidth="1"/>
    <col min="3845" max="3845" width="19.28515625" bestFit="1" customWidth="1"/>
    <col min="3846" max="3846" width="1.28515625" customWidth="1"/>
    <col min="4087" max="4087" width="32.42578125" customWidth="1"/>
    <col min="4088" max="4088" width="36.42578125" customWidth="1"/>
    <col min="4089" max="4089" width="27.42578125" customWidth="1"/>
    <col min="4090" max="4090" width="13" customWidth="1"/>
    <col min="4091" max="4091" width="45.85546875" bestFit="1" customWidth="1"/>
    <col min="4092" max="4093" width="7.28515625" customWidth="1"/>
    <col min="4094" max="4095" width="8" customWidth="1"/>
    <col min="4096" max="4096" width="16.140625" customWidth="1"/>
    <col min="4097" max="4097" width="12.140625" customWidth="1"/>
    <col min="4098" max="4098" width="11.140625" customWidth="1"/>
    <col min="4099" max="4099" width="13.7109375" customWidth="1"/>
    <col min="4100" max="4100" width="23.85546875" bestFit="1" customWidth="1"/>
    <col min="4101" max="4101" width="19.28515625" bestFit="1" customWidth="1"/>
    <col min="4102" max="4102" width="1.28515625" customWidth="1"/>
    <col min="4343" max="4343" width="32.42578125" customWidth="1"/>
    <col min="4344" max="4344" width="36.42578125" customWidth="1"/>
    <col min="4345" max="4345" width="27.42578125" customWidth="1"/>
    <col min="4346" max="4346" width="13" customWidth="1"/>
    <col min="4347" max="4347" width="45.85546875" bestFit="1" customWidth="1"/>
    <col min="4348" max="4349" width="7.28515625" customWidth="1"/>
    <col min="4350" max="4351" width="8" customWidth="1"/>
    <col min="4352" max="4352" width="16.140625" customWidth="1"/>
    <col min="4353" max="4353" width="12.140625" customWidth="1"/>
    <col min="4354" max="4354" width="11.140625" customWidth="1"/>
    <col min="4355" max="4355" width="13.7109375" customWidth="1"/>
    <col min="4356" max="4356" width="23.85546875" bestFit="1" customWidth="1"/>
    <col min="4357" max="4357" width="19.28515625" bestFit="1" customWidth="1"/>
    <col min="4358" max="4358" width="1.28515625" customWidth="1"/>
    <col min="4599" max="4599" width="32.42578125" customWidth="1"/>
    <col min="4600" max="4600" width="36.42578125" customWidth="1"/>
    <col min="4601" max="4601" width="27.42578125" customWidth="1"/>
    <col min="4602" max="4602" width="13" customWidth="1"/>
    <col min="4603" max="4603" width="45.85546875" bestFit="1" customWidth="1"/>
    <col min="4604" max="4605" width="7.28515625" customWidth="1"/>
    <col min="4606" max="4607" width="8" customWidth="1"/>
    <col min="4608" max="4608" width="16.140625" customWidth="1"/>
    <col min="4609" max="4609" width="12.140625" customWidth="1"/>
    <col min="4610" max="4610" width="11.140625" customWidth="1"/>
    <col min="4611" max="4611" width="13.7109375" customWidth="1"/>
    <col min="4612" max="4612" width="23.85546875" bestFit="1" customWidth="1"/>
    <col min="4613" max="4613" width="19.28515625" bestFit="1" customWidth="1"/>
    <col min="4614" max="4614" width="1.28515625" customWidth="1"/>
    <col min="4855" max="4855" width="32.42578125" customWidth="1"/>
    <col min="4856" max="4856" width="36.42578125" customWidth="1"/>
    <col min="4857" max="4857" width="27.42578125" customWidth="1"/>
    <col min="4858" max="4858" width="13" customWidth="1"/>
    <col min="4859" max="4859" width="45.85546875" bestFit="1" customWidth="1"/>
    <col min="4860" max="4861" width="7.28515625" customWidth="1"/>
    <col min="4862" max="4863" width="8" customWidth="1"/>
    <col min="4864" max="4864" width="16.140625" customWidth="1"/>
    <col min="4865" max="4865" width="12.140625" customWidth="1"/>
    <col min="4866" max="4866" width="11.140625" customWidth="1"/>
    <col min="4867" max="4867" width="13.7109375" customWidth="1"/>
    <col min="4868" max="4868" width="23.85546875" bestFit="1" customWidth="1"/>
    <col min="4869" max="4869" width="19.28515625" bestFit="1" customWidth="1"/>
    <col min="4870" max="4870" width="1.28515625" customWidth="1"/>
    <col min="5111" max="5111" width="32.42578125" customWidth="1"/>
    <col min="5112" max="5112" width="36.42578125" customWidth="1"/>
    <col min="5113" max="5113" width="27.42578125" customWidth="1"/>
    <col min="5114" max="5114" width="13" customWidth="1"/>
    <col min="5115" max="5115" width="45.85546875" bestFit="1" customWidth="1"/>
    <col min="5116" max="5117" width="7.28515625" customWidth="1"/>
    <col min="5118" max="5119" width="8" customWidth="1"/>
    <col min="5120" max="5120" width="16.140625" customWidth="1"/>
    <col min="5121" max="5121" width="12.140625" customWidth="1"/>
    <col min="5122" max="5122" width="11.140625" customWidth="1"/>
    <col min="5123" max="5123" width="13.7109375" customWidth="1"/>
    <col min="5124" max="5124" width="23.85546875" bestFit="1" customWidth="1"/>
    <col min="5125" max="5125" width="19.28515625" bestFit="1" customWidth="1"/>
    <col min="5126" max="5126" width="1.28515625" customWidth="1"/>
    <col min="5367" max="5367" width="32.42578125" customWidth="1"/>
    <col min="5368" max="5368" width="36.42578125" customWidth="1"/>
    <col min="5369" max="5369" width="27.42578125" customWidth="1"/>
    <col min="5370" max="5370" width="13" customWidth="1"/>
    <col min="5371" max="5371" width="45.85546875" bestFit="1" customWidth="1"/>
    <col min="5372" max="5373" width="7.28515625" customWidth="1"/>
    <col min="5374" max="5375" width="8" customWidth="1"/>
    <col min="5376" max="5376" width="16.140625" customWidth="1"/>
    <col min="5377" max="5377" width="12.140625" customWidth="1"/>
    <col min="5378" max="5378" width="11.140625" customWidth="1"/>
    <col min="5379" max="5379" width="13.7109375" customWidth="1"/>
    <col min="5380" max="5380" width="23.85546875" bestFit="1" customWidth="1"/>
    <col min="5381" max="5381" width="19.28515625" bestFit="1" customWidth="1"/>
    <col min="5382" max="5382" width="1.28515625" customWidth="1"/>
    <col min="5623" max="5623" width="32.42578125" customWidth="1"/>
    <col min="5624" max="5624" width="36.42578125" customWidth="1"/>
    <col min="5625" max="5625" width="27.42578125" customWidth="1"/>
    <col min="5626" max="5626" width="13" customWidth="1"/>
    <col min="5627" max="5627" width="45.85546875" bestFit="1" customWidth="1"/>
    <col min="5628" max="5629" width="7.28515625" customWidth="1"/>
    <col min="5630" max="5631" width="8" customWidth="1"/>
    <col min="5632" max="5632" width="16.140625" customWidth="1"/>
    <col min="5633" max="5633" width="12.140625" customWidth="1"/>
    <col min="5634" max="5634" width="11.140625" customWidth="1"/>
    <col min="5635" max="5635" width="13.7109375" customWidth="1"/>
    <col min="5636" max="5636" width="23.85546875" bestFit="1" customWidth="1"/>
    <col min="5637" max="5637" width="19.28515625" bestFit="1" customWidth="1"/>
    <col min="5638" max="5638" width="1.28515625" customWidth="1"/>
    <col min="5879" max="5879" width="32.42578125" customWidth="1"/>
    <col min="5880" max="5880" width="36.42578125" customWidth="1"/>
    <col min="5881" max="5881" width="27.42578125" customWidth="1"/>
    <col min="5882" max="5882" width="13" customWidth="1"/>
    <col min="5883" max="5883" width="45.85546875" bestFit="1" customWidth="1"/>
    <col min="5884" max="5885" width="7.28515625" customWidth="1"/>
    <col min="5886" max="5887" width="8" customWidth="1"/>
    <col min="5888" max="5888" width="16.140625" customWidth="1"/>
    <col min="5889" max="5889" width="12.140625" customWidth="1"/>
    <col min="5890" max="5890" width="11.140625" customWidth="1"/>
    <col min="5891" max="5891" width="13.7109375" customWidth="1"/>
    <col min="5892" max="5892" width="23.85546875" bestFit="1" customWidth="1"/>
    <col min="5893" max="5893" width="19.28515625" bestFit="1" customWidth="1"/>
    <col min="5894" max="5894" width="1.28515625" customWidth="1"/>
    <col min="6135" max="6135" width="32.42578125" customWidth="1"/>
    <col min="6136" max="6136" width="36.42578125" customWidth="1"/>
    <col min="6137" max="6137" width="27.42578125" customWidth="1"/>
    <col min="6138" max="6138" width="13" customWidth="1"/>
    <col min="6139" max="6139" width="45.85546875" bestFit="1" customWidth="1"/>
    <col min="6140" max="6141" width="7.28515625" customWidth="1"/>
    <col min="6142" max="6143" width="8" customWidth="1"/>
    <col min="6144" max="6144" width="16.140625" customWidth="1"/>
    <col min="6145" max="6145" width="12.140625" customWidth="1"/>
    <col min="6146" max="6146" width="11.140625" customWidth="1"/>
    <col min="6147" max="6147" width="13.7109375" customWidth="1"/>
    <col min="6148" max="6148" width="23.85546875" bestFit="1" customWidth="1"/>
    <col min="6149" max="6149" width="19.28515625" bestFit="1" customWidth="1"/>
    <col min="6150" max="6150" width="1.28515625" customWidth="1"/>
    <col min="6391" max="6391" width="32.42578125" customWidth="1"/>
    <col min="6392" max="6392" width="36.42578125" customWidth="1"/>
    <col min="6393" max="6393" width="27.42578125" customWidth="1"/>
    <col min="6394" max="6394" width="13" customWidth="1"/>
    <col min="6395" max="6395" width="45.85546875" bestFit="1" customWidth="1"/>
    <col min="6396" max="6397" width="7.28515625" customWidth="1"/>
    <col min="6398" max="6399" width="8" customWidth="1"/>
    <col min="6400" max="6400" width="16.140625" customWidth="1"/>
    <col min="6401" max="6401" width="12.140625" customWidth="1"/>
    <col min="6402" max="6402" width="11.140625" customWidth="1"/>
    <col min="6403" max="6403" width="13.7109375" customWidth="1"/>
    <col min="6404" max="6404" width="23.85546875" bestFit="1" customWidth="1"/>
    <col min="6405" max="6405" width="19.28515625" bestFit="1" customWidth="1"/>
    <col min="6406" max="6406" width="1.28515625" customWidth="1"/>
    <col min="6647" max="6647" width="32.42578125" customWidth="1"/>
    <col min="6648" max="6648" width="36.42578125" customWidth="1"/>
    <col min="6649" max="6649" width="27.42578125" customWidth="1"/>
    <col min="6650" max="6650" width="13" customWidth="1"/>
    <col min="6651" max="6651" width="45.85546875" bestFit="1" customWidth="1"/>
    <col min="6652" max="6653" width="7.28515625" customWidth="1"/>
    <col min="6654" max="6655" width="8" customWidth="1"/>
    <col min="6656" max="6656" width="16.140625" customWidth="1"/>
    <col min="6657" max="6657" width="12.140625" customWidth="1"/>
    <col min="6658" max="6658" width="11.140625" customWidth="1"/>
    <col min="6659" max="6659" width="13.7109375" customWidth="1"/>
    <col min="6660" max="6660" width="23.85546875" bestFit="1" customWidth="1"/>
    <col min="6661" max="6661" width="19.28515625" bestFit="1" customWidth="1"/>
    <col min="6662" max="6662" width="1.28515625" customWidth="1"/>
    <col min="6903" max="6903" width="32.42578125" customWidth="1"/>
    <col min="6904" max="6904" width="36.42578125" customWidth="1"/>
    <col min="6905" max="6905" width="27.42578125" customWidth="1"/>
    <col min="6906" max="6906" width="13" customWidth="1"/>
    <col min="6907" max="6907" width="45.85546875" bestFit="1" customWidth="1"/>
    <col min="6908" max="6909" width="7.28515625" customWidth="1"/>
    <col min="6910" max="6911" width="8" customWidth="1"/>
    <col min="6912" max="6912" width="16.140625" customWidth="1"/>
    <col min="6913" max="6913" width="12.140625" customWidth="1"/>
    <col min="6914" max="6914" width="11.140625" customWidth="1"/>
    <col min="6915" max="6915" width="13.7109375" customWidth="1"/>
    <col min="6916" max="6916" width="23.85546875" bestFit="1" customWidth="1"/>
    <col min="6917" max="6917" width="19.28515625" bestFit="1" customWidth="1"/>
    <col min="6918" max="6918" width="1.28515625" customWidth="1"/>
    <col min="7159" max="7159" width="32.42578125" customWidth="1"/>
    <col min="7160" max="7160" width="36.42578125" customWidth="1"/>
    <col min="7161" max="7161" width="27.42578125" customWidth="1"/>
    <col min="7162" max="7162" width="13" customWidth="1"/>
    <col min="7163" max="7163" width="45.85546875" bestFit="1" customWidth="1"/>
    <col min="7164" max="7165" width="7.28515625" customWidth="1"/>
    <col min="7166" max="7167" width="8" customWidth="1"/>
    <col min="7168" max="7168" width="16.140625" customWidth="1"/>
    <col min="7169" max="7169" width="12.140625" customWidth="1"/>
    <col min="7170" max="7170" width="11.140625" customWidth="1"/>
    <col min="7171" max="7171" width="13.7109375" customWidth="1"/>
    <col min="7172" max="7172" width="23.85546875" bestFit="1" customWidth="1"/>
    <col min="7173" max="7173" width="19.28515625" bestFit="1" customWidth="1"/>
    <col min="7174" max="7174" width="1.28515625" customWidth="1"/>
    <col min="7415" max="7415" width="32.42578125" customWidth="1"/>
    <col min="7416" max="7416" width="36.42578125" customWidth="1"/>
    <col min="7417" max="7417" width="27.42578125" customWidth="1"/>
    <col min="7418" max="7418" width="13" customWidth="1"/>
    <col min="7419" max="7419" width="45.85546875" bestFit="1" customWidth="1"/>
    <col min="7420" max="7421" width="7.28515625" customWidth="1"/>
    <col min="7422" max="7423" width="8" customWidth="1"/>
    <col min="7424" max="7424" width="16.140625" customWidth="1"/>
    <col min="7425" max="7425" width="12.140625" customWidth="1"/>
    <col min="7426" max="7426" width="11.140625" customWidth="1"/>
    <col min="7427" max="7427" width="13.7109375" customWidth="1"/>
    <col min="7428" max="7428" width="23.85546875" bestFit="1" customWidth="1"/>
    <col min="7429" max="7429" width="19.28515625" bestFit="1" customWidth="1"/>
    <col min="7430" max="7430" width="1.28515625" customWidth="1"/>
    <col min="7671" max="7671" width="32.42578125" customWidth="1"/>
    <col min="7672" max="7672" width="36.42578125" customWidth="1"/>
    <col min="7673" max="7673" width="27.42578125" customWidth="1"/>
    <col min="7674" max="7674" width="13" customWidth="1"/>
    <col min="7675" max="7675" width="45.85546875" bestFit="1" customWidth="1"/>
    <col min="7676" max="7677" width="7.28515625" customWidth="1"/>
    <col min="7678" max="7679" width="8" customWidth="1"/>
    <col min="7680" max="7680" width="16.140625" customWidth="1"/>
    <col min="7681" max="7681" width="12.140625" customWidth="1"/>
    <col min="7682" max="7682" width="11.140625" customWidth="1"/>
    <col min="7683" max="7683" width="13.7109375" customWidth="1"/>
    <col min="7684" max="7684" width="23.85546875" bestFit="1" customWidth="1"/>
    <col min="7685" max="7685" width="19.28515625" bestFit="1" customWidth="1"/>
    <col min="7686" max="7686" width="1.28515625" customWidth="1"/>
    <col min="7927" max="7927" width="32.42578125" customWidth="1"/>
    <col min="7928" max="7928" width="36.42578125" customWidth="1"/>
    <col min="7929" max="7929" width="27.42578125" customWidth="1"/>
    <col min="7930" max="7930" width="13" customWidth="1"/>
    <col min="7931" max="7931" width="45.85546875" bestFit="1" customWidth="1"/>
    <col min="7932" max="7933" width="7.28515625" customWidth="1"/>
    <col min="7934" max="7935" width="8" customWidth="1"/>
    <col min="7936" max="7936" width="16.140625" customWidth="1"/>
    <col min="7937" max="7937" width="12.140625" customWidth="1"/>
    <col min="7938" max="7938" width="11.140625" customWidth="1"/>
    <col min="7939" max="7939" width="13.7109375" customWidth="1"/>
    <col min="7940" max="7940" width="23.85546875" bestFit="1" customWidth="1"/>
    <col min="7941" max="7941" width="19.28515625" bestFit="1" customWidth="1"/>
    <col min="7942" max="7942" width="1.28515625" customWidth="1"/>
    <col min="8183" max="8183" width="32.42578125" customWidth="1"/>
    <col min="8184" max="8184" width="36.42578125" customWidth="1"/>
    <col min="8185" max="8185" width="27.42578125" customWidth="1"/>
    <col min="8186" max="8186" width="13" customWidth="1"/>
    <col min="8187" max="8187" width="45.85546875" bestFit="1" customWidth="1"/>
    <col min="8188" max="8189" width="7.28515625" customWidth="1"/>
    <col min="8190" max="8191" width="8" customWidth="1"/>
    <col min="8192" max="8192" width="16.140625" customWidth="1"/>
    <col min="8193" max="8193" width="12.140625" customWidth="1"/>
    <col min="8194" max="8194" width="11.140625" customWidth="1"/>
    <col min="8195" max="8195" width="13.7109375" customWidth="1"/>
    <col min="8196" max="8196" width="23.85546875" bestFit="1" customWidth="1"/>
    <col min="8197" max="8197" width="19.28515625" bestFit="1" customWidth="1"/>
    <col min="8198" max="8198" width="1.28515625" customWidth="1"/>
    <col min="8439" max="8439" width="32.42578125" customWidth="1"/>
    <col min="8440" max="8440" width="36.42578125" customWidth="1"/>
    <col min="8441" max="8441" width="27.42578125" customWidth="1"/>
    <col min="8442" max="8442" width="13" customWidth="1"/>
    <col min="8443" max="8443" width="45.85546875" bestFit="1" customWidth="1"/>
    <col min="8444" max="8445" width="7.28515625" customWidth="1"/>
    <col min="8446" max="8447" width="8" customWidth="1"/>
    <col min="8448" max="8448" width="16.140625" customWidth="1"/>
    <col min="8449" max="8449" width="12.140625" customWidth="1"/>
    <col min="8450" max="8450" width="11.140625" customWidth="1"/>
    <col min="8451" max="8451" width="13.7109375" customWidth="1"/>
    <col min="8452" max="8452" width="23.85546875" bestFit="1" customWidth="1"/>
    <col min="8453" max="8453" width="19.28515625" bestFit="1" customWidth="1"/>
    <col min="8454" max="8454" width="1.28515625" customWidth="1"/>
    <col min="8695" max="8695" width="32.42578125" customWidth="1"/>
    <col min="8696" max="8696" width="36.42578125" customWidth="1"/>
    <col min="8697" max="8697" width="27.42578125" customWidth="1"/>
    <col min="8698" max="8698" width="13" customWidth="1"/>
    <col min="8699" max="8699" width="45.85546875" bestFit="1" customWidth="1"/>
    <col min="8700" max="8701" width="7.28515625" customWidth="1"/>
    <col min="8702" max="8703" width="8" customWidth="1"/>
    <col min="8704" max="8704" width="16.140625" customWidth="1"/>
    <col min="8705" max="8705" width="12.140625" customWidth="1"/>
    <col min="8706" max="8706" width="11.140625" customWidth="1"/>
    <col min="8707" max="8707" width="13.7109375" customWidth="1"/>
    <col min="8708" max="8708" width="23.85546875" bestFit="1" customWidth="1"/>
    <col min="8709" max="8709" width="19.28515625" bestFit="1" customWidth="1"/>
    <col min="8710" max="8710" width="1.28515625" customWidth="1"/>
    <col min="8951" max="8951" width="32.42578125" customWidth="1"/>
    <col min="8952" max="8952" width="36.42578125" customWidth="1"/>
    <col min="8953" max="8953" width="27.42578125" customWidth="1"/>
    <col min="8954" max="8954" width="13" customWidth="1"/>
    <col min="8955" max="8955" width="45.85546875" bestFit="1" customWidth="1"/>
    <col min="8956" max="8957" width="7.28515625" customWidth="1"/>
    <col min="8958" max="8959" width="8" customWidth="1"/>
    <col min="8960" max="8960" width="16.140625" customWidth="1"/>
    <col min="8961" max="8961" width="12.140625" customWidth="1"/>
    <col min="8962" max="8962" width="11.140625" customWidth="1"/>
    <col min="8963" max="8963" width="13.7109375" customWidth="1"/>
    <col min="8964" max="8964" width="23.85546875" bestFit="1" customWidth="1"/>
    <col min="8965" max="8965" width="19.28515625" bestFit="1" customWidth="1"/>
    <col min="8966" max="8966" width="1.28515625" customWidth="1"/>
    <col min="9207" max="9207" width="32.42578125" customWidth="1"/>
    <col min="9208" max="9208" width="36.42578125" customWidth="1"/>
    <col min="9209" max="9209" width="27.42578125" customWidth="1"/>
    <col min="9210" max="9210" width="13" customWidth="1"/>
    <col min="9211" max="9211" width="45.85546875" bestFit="1" customWidth="1"/>
    <col min="9212" max="9213" width="7.28515625" customWidth="1"/>
    <col min="9214" max="9215" width="8" customWidth="1"/>
    <col min="9216" max="9216" width="16.140625" customWidth="1"/>
    <col min="9217" max="9217" width="12.140625" customWidth="1"/>
    <col min="9218" max="9218" width="11.140625" customWidth="1"/>
    <col min="9219" max="9219" width="13.7109375" customWidth="1"/>
    <col min="9220" max="9220" width="23.85546875" bestFit="1" customWidth="1"/>
    <col min="9221" max="9221" width="19.28515625" bestFit="1" customWidth="1"/>
    <col min="9222" max="9222" width="1.28515625" customWidth="1"/>
    <col min="9463" max="9463" width="32.42578125" customWidth="1"/>
    <col min="9464" max="9464" width="36.42578125" customWidth="1"/>
    <col min="9465" max="9465" width="27.42578125" customWidth="1"/>
    <col min="9466" max="9466" width="13" customWidth="1"/>
    <col min="9467" max="9467" width="45.85546875" bestFit="1" customWidth="1"/>
    <col min="9468" max="9469" width="7.28515625" customWidth="1"/>
    <col min="9470" max="9471" width="8" customWidth="1"/>
    <col min="9472" max="9472" width="16.140625" customWidth="1"/>
    <col min="9473" max="9473" width="12.140625" customWidth="1"/>
    <col min="9474" max="9474" width="11.140625" customWidth="1"/>
    <col min="9475" max="9475" width="13.7109375" customWidth="1"/>
    <col min="9476" max="9476" width="23.85546875" bestFit="1" customWidth="1"/>
    <col min="9477" max="9477" width="19.28515625" bestFit="1" customWidth="1"/>
    <col min="9478" max="9478" width="1.28515625" customWidth="1"/>
    <col min="9719" max="9719" width="32.42578125" customWidth="1"/>
    <col min="9720" max="9720" width="36.42578125" customWidth="1"/>
    <col min="9721" max="9721" width="27.42578125" customWidth="1"/>
    <col min="9722" max="9722" width="13" customWidth="1"/>
    <col min="9723" max="9723" width="45.85546875" bestFit="1" customWidth="1"/>
    <col min="9724" max="9725" width="7.28515625" customWidth="1"/>
    <col min="9726" max="9727" width="8" customWidth="1"/>
    <col min="9728" max="9728" width="16.140625" customWidth="1"/>
    <col min="9729" max="9729" width="12.140625" customWidth="1"/>
    <col min="9730" max="9730" width="11.140625" customWidth="1"/>
    <col min="9731" max="9731" width="13.7109375" customWidth="1"/>
    <col min="9732" max="9732" width="23.85546875" bestFit="1" customWidth="1"/>
    <col min="9733" max="9733" width="19.28515625" bestFit="1" customWidth="1"/>
    <col min="9734" max="9734" width="1.28515625" customWidth="1"/>
    <col min="9975" max="9975" width="32.42578125" customWidth="1"/>
    <col min="9976" max="9976" width="36.42578125" customWidth="1"/>
    <col min="9977" max="9977" width="27.42578125" customWidth="1"/>
    <col min="9978" max="9978" width="13" customWidth="1"/>
    <col min="9979" max="9979" width="45.85546875" bestFit="1" customWidth="1"/>
    <col min="9980" max="9981" width="7.28515625" customWidth="1"/>
    <col min="9982" max="9983" width="8" customWidth="1"/>
    <col min="9984" max="9984" width="16.140625" customWidth="1"/>
    <col min="9985" max="9985" width="12.140625" customWidth="1"/>
    <col min="9986" max="9986" width="11.140625" customWidth="1"/>
    <col min="9987" max="9987" width="13.7109375" customWidth="1"/>
    <col min="9988" max="9988" width="23.85546875" bestFit="1" customWidth="1"/>
    <col min="9989" max="9989" width="19.28515625" bestFit="1" customWidth="1"/>
    <col min="9990" max="9990" width="1.28515625" customWidth="1"/>
    <col min="10231" max="10231" width="32.42578125" customWidth="1"/>
    <col min="10232" max="10232" width="36.42578125" customWidth="1"/>
    <col min="10233" max="10233" width="27.42578125" customWidth="1"/>
    <col min="10234" max="10234" width="13" customWidth="1"/>
    <col min="10235" max="10235" width="45.85546875" bestFit="1" customWidth="1"/>
    <col min="10236" max="10237" width="7.28515625" customWidth="1"/>
    <col min="10238" max="10239" width="8" customWidth="1"/>
    <col min="10240" max="10240" width="16.140625" customWidth="1"/>
    <col min="10241" max="10241" width="12.140625" customWidth="1"/>
    <col min="10242" max="10242" width="11.140625" customWidth="1"/>
    <col min="10243" max="10243" width="13.7109375" customWidth="1"/>
    <col min="10244" max="10244" width="23.85546875" bestFit="1" customWidth="1"/>
    <col min="10245" max="10245" width="19.28515625" bestFit="1" customWidth="1"/>
    <col min="10246" max="10246" width="1.28515625" customWidth="1"/>
    <col min="10487" max="10487" width="32.42578125" customWidth="1"/>
    <col min="10488" max="10488" width="36.42578125" customWidth="1"/>
    <col min="10489" max="10489" width="27.42578125" customWidth="1"/>
    <col min="10490" max="10490" width="13" customWidth="1"/>
    <col min="10491" max="10491" width="45.85546875" bestFit="1" customWidth="1"/>
    <col min="10492" max="10493" width="7.28515625" customWidth="1"/>
    <col min="10494" max="10495" width="8" customWidth="1"/>
    <col min="10496" max="10496" width="16.140625" customWidth="1"/>
    <col min="10497" max="10497" width="12.140625" customWidth="1"/>
    <col min="10498" max="10498" width="11.140625" customWidth="1"/>
    <col min="10499" max="10499" width="13.7109375" customWidth="1"/>
    <col min="10500" max="10500" width="23.85546875" bestFit="1" customWidth="1"/>
    <col min="10501" max="10501" width="19.28515625" bestFit="1" customWidth="1"/>
    <col min="10502" max="10502" width="1.28515625" customWidth="1"/>
    <col min="10743" max="10743" width="32.42578125" customWidth="1"/>
    <col min="10744" max="10744" width="36.42578125" customWidth="1"/>
    <col min="10745" max="10745" width="27.42578125" customWidth="1"/>
    <col min="10746" max="10746" width="13" customWidth="1"/>
    <col min="10747" max="10747" width="45.85546875" bestFit="1" customWidth="1"/>
    <col min="10748" max="10749" width="7.28515625" customWidth="1"/>
    <col min="10750" max="10751" width="8" customWidth="1"/>
    <col min="10752" max="10752" width="16.140625" customWidth="1"/>
    <col min="10753" max="10753" width="12.140625" customWidth="1"/>
    <col min="10754" max="10754" width="11.140625" customWidth="1"/>
    <col min="10755" max="10755" width="13.7109375" customWidth="1"/>
    <col min="10756" max="10756" width="23.85546875" bestFit="1" customWidth="1"/>
    <col min="10757" max="10757" width="19.28515625" bestFit="1" customWidth="1"/>
    <col min="10758" max="10758" width="1.28515625" customWidth="1"/>
    <col min="10999" max="10999" width="32.42578125" customWidth="1"/>
    <col min="11000" max="11000" width="36.42578125" customWidth="1"/>
    <col min="11001" max="11001" width="27.42578125" customWidth="1"/>
    <col min="11002" max="11002" width="13" customWidth="1"/>
    <col min="11003" max="11003" width="45.85546875" bestFit="1" customWidth="1"/>
    <col min="11004" max="11005" width="7.28515625" customWidth="1"/>
    <col min="11006" max="11007" width="8" customWidth="1"/>
    <col min="11008" max="11008" width="16.140625" customWidth="1"/>
    <col min="11009" max="11009" width="12.140625" customWidth="1"/>
    <col min="11010" max="11010" width="11.140625" customWidth="1"/>
    <col min="11011" max="11011" width="13.7109375" customWidth="1"/>
    <col min="11012" max="11012" width="23.85546875" bestFit="1" customWidth="1"/>
    <col min="11013" max="11013" width="19.28515625" bestFit="1" customWidth="1"/>
    <col min="11014" max="11014" width="1.28515625" customWidth="1"/>
    <col min="11255" max="11255" width="32.42578125" customWidth="1"/>
    <col min="11256" max="11256" width="36.42578125" customWidth="1"/>
    <col min="11257" max="11257" width="27.42578125" customWidth="1"/>
    <col min="11258" max="11258" width="13" customWidth="1"/>
    <col min="11259" max="11259" width="45.85546875" bestFit="1" customWidth="1"/>
    <col min="11260" max="11261" width="7.28515625" customWidth="1"/>
    <col min="11262" max="11263" width="8" customWidth="1"/>
    <col min="11264" max="11264" width="16.140625" customWidth="1"/>
    <col min="11265" max="11265" width="12.140625" customWidth="1"/>
    <col min="11266" max="11266" width="11.140625" customWidth="1"/>
    <col min="11267" max="11267" width="13.7109375" customWidth="1"/>
    <col min="11268" max="11268" width="23.85546875" bestFit="1" customWidth="1"/>
    <col min="11269" max="11269" width="19.28515625" bestFit="1" customWidth="1"/>
    <col min="11270" max="11270" width="1.28515625" customWidth="1"/>
    <col min="11511" max="11511" width="32.42578125" customWidth="1"/>
    <col min="11512" max="11512" width="36.42578125" customWidth="1"/>
    <col min="11513" max="11513" width="27.42578125" customWidth="1"/>
    <col min="11514" max="11514" width="13" customWidth="1"/>
    <col min="11515" max="11515" width="45.85546875" bestFit="1" customWidth="1"/>
    <col min="11516" max="11517" width="7.28515625" customWidth="1"/>
    <col min="11518" max="11519" width="8" customWidth="1"/>
    <col min="11520" max="11520" width="16.140625" customWidth="1"/>
    <col min="11521" max="11521" width="12.140625" customWidth="1"/>
    <col min="11522" max="11522" width="11.140625" customWidth="1"/>
    <col min="11523" max="11523" width="13.7109375" customWidth="1"/>
    <col min="11524" max="11524" width="23.85546875" bestFit="1" customWidth="1"/>
    <col min="11525" max="11525" width="19.28515625" bestFit="1" customWidth="1"/>
    <col min="11526" max="11526" width="1.28515625" customWidth="1"/>
    <col min="11767" max="11767" width="32.42578125" customWidth="1"/>
    <col min="11768" max="11768" width="36.42578125" customWidth="1"/>
    <col min="11769" max="11769" width="27.42578125" customWidth="1"/>
    <col min="11770" max="11770" width="13" customWidth="1"/>
    <col min="11771" max="11771" width="45.85546875" bestFit="1" customWidth="1"/>
    <col min="11772" max="11773" width="7.28515625" customWidth="1"/>
    <col min="11774" max="11775" width="8" customWidth="1"/>
    <col min="11776" max="11776" width="16.140625" customWidth="1"/>
    <col min="11777" max="11777" width="12.140625" customWidth="1"/>
    <col min="11778" max="11778" width="11.140625" customWidth="1"/>
    <col min="11779" max="11779" width="13.7109375" customWidth="1"/>
    <col min="11780" max="11780" width="23.85546875" bestFit="1" customWidth="1"/>
    <col min="11781" max="11781" width="19.28515625" bestFit="1" customWidth="1"/>
    <col min="11782" max="11782" width="1.28515625" customWidth="1"/>
    <col min="12023" max="12023" width="32.42578125" customWidth="1"/>
    <col min="12024" max="12024" width="36.42578125" customWidth="1"/>
    <col min="12025" max="12025" width="27.42578125" customWidth="1"/>
    <col min="12026" max="12026" width="13" customWidth="1"/>
    <col min="12027" max="12027" width="45.85546875" bestFit="1" customWidth="1"/>
    <col min="12028" max="12029" width="7.28515625" customWidth="1"/>
    <col min="12030" max="12031" width="8" customWidth="1"/>
    <col min="12032" max="12032" width="16.140625" customWidth="1"/>
    <col min="12033" max="12033" width="12.140625" customWidth="1"/>
    <col min="12034" max="12034" width="11.140625" customWidth="1"/>
    <col min="12035" max="12035" width="13.7109375" customWidth="1"/>
    <col min="12036" max="12036" width="23.85546875" bestFit="1" customWidth="1"/>
    <col min="12037" max="12037" width="19.28515625" bestFit="1" customWidth="1"/>
    <col min="12038" max="12038" width="1.28515625" customWidth="1"/>
    <col min="12279" max="12279" width="32.42578125" customWidth="1"/>
    <col min="12280" max="12280" width="36.42578125" customWidth="1"/>
    <col min="12281" max="12281" width="27.42578125" customWidth="1"/>
    <col min="12282" max="12282" width="13" customWidth="1"/>
    <col min="12283" max="12283" width="45.85546875" bestFit="1" customWidth="1"/>
    <col min="12284" max="12285" width="7.28515625" customWidth="1"/>
    <col min="12286" max="12287" width="8" customWidth="1"/>
    <col min="12288" max="12288" width="16.140625" customWidth="1"/>
    <col min="12289" max="12289" width="12.140625" customWidth="1"/>
    <col min="12290" max="12290" width="11.140625" customWidth="1"/>
    <col min="12291" max="12291" width="13.7109375" customWidth="1"/>
    <col min="12292" max="12292" width="23.85546875" bestFit="1" customWidth="1"/>
    <col min="12293" max="12293" width="19.28515625" bestFit="1" customWidth="1"/>
    <col min="12294" max="12294" width="1.28515625" customWidth="1"/>
    <col min="12535" max="12535" width="32.42578125" customWidth="1"/>
    <col min="12536" max="12536" width="36.42578125" customWidth="1"/>
    <col min="12537" max="12537" width="27.42578125" customWidth="1"/>
    <col min="12538" max="12538" width="13" customWidth="1"/>
    <col min="12539" max="12539" width="45.85546875" bestFit="1" customWidth="1"/>
    <col min="12540" max="12541" width="7.28515625" customWidth="1"/>
    <col min="12542" max="12543" width="8" customWidth="1"/>
    <col min="12544" max="12544" width="16.140625" customWidth="1"/>
    <col min="12545" max="12545" width="12.140625" customWidth="1"/>
    <col min="12546" max="12546" width="11.140625" customWidth="1"/>
    <col min="12547" max="12547" width="13.7109375" customWidth="1"/>
    <col min="12548" max="12548" width="23.85546875" bestFit="1" customWidth="1"/>
    <col min="12549" max="12549" width="19.28515625" bestFit="1" customWidth="1"/>
    <col min="12550" max="12550" width="1.28515625" customWidth="1"/>
    <col min="12791" max="12791" width="32.42578125" customWidth="1"/>
    <col min="12792" max="12792" width="36.42578125" customWidth="1"/>
    <col min="12793" max="12793" width="27.42578125" customWidth="1"/>
    <col min="12794" max="12794" width="13" customWidth="1"/>
    <col min="12795" max="12795" width="45.85546875" bestFit="1" customWidth="1"/>
    <col min="12796" max="12797" width="7.28515625" customWidth="1"/>
    <col min="12798" max="12799" width="8" customWidth="1"/>
    <col min="12800" max="12800" width="16.140625" customWidth="1"/>
    <col min="12801" max="12801" width="12.140625" customWidth="1"/>
    <col min="12802" max="12802" width="11.140625" customWidth="1"/>
    <col min="12803" max="12803" width="13.7109375" customWidth="1"/>
    <col min="12804" max="12804" width="23.85546875" bestFit="1" customWidth="1"/>
    <col min="12805" max="12805" width="19.28515625" bestFit="1" customWidth="1"/>
    <col min="12806" max="12806" width="1.28515625" customWidth="1"/>
    <col min="13047" max="13047" width="32.42578125" customWidth="1"/>
    <col min="13048" max="13048" width="36.42578125" customWidth="1"/>
    <col min="13049" max="13049" width="27.42578125" customWidth="1"/>
    <col min="13050" max="13050" width="13" customWidth="1"/>
    <col min="13051" max="13051" width="45.85546875" bestFit="1" customWidth="1"/>
    <col min="13052" max="13053" width="7.28515625" customWidth="1"/>
    <col min="13054" max="13055" width="8" customWidth="1"/>
    <col min="13056" max="13056" width="16.140625" customWidth="1"/>
    <col min="13057" max="13057" width="12.140625" customWidth="1"/>
    <col min="13058" max="13058" width="11.140625" customWidth="1"/>
    <col min="13059" max="13059" width="13.7109375" customWidth="1"/>
    <col min="13060" max="13060" width="23.85546875" bestFit="1" customWidth="1"/>
    <col min="13061" max="13061" width="19.28515625" bestFit="1" customWidth="1"/>
    <col min="13062" max="13062" width="1.28515625" customWidth="1"/>
    <col min="13303" max="13303" width="32.42578125" customWidth="1"/>
    <col min="13304" max="13304" width="36.42578125" customWidth="1"/>
    <col min="13305" max="13305" width="27.42578125" customWidth="1"/>
    <col min="13306" max="13306" width="13" customWidth="1"/>
    <col min="13307" max="13307" width="45.85546875" bestFit="1" customWidth="1"/>
    <col min="13308" max="13309" width="7.28515625" customWidth="1"/>
    <col min="13310" max="13311" width="8" customWidth="1"/>
    <col min="13312" max="13312" width="16.140625" customWidth="1"/>
    <col min="13313" max="13313" width="12.140625" customWidth="1"/>
    <col min="13314" max="13314" width="11.140625" customWidth="1"/>
    <col min="13315" max="13315" width="13.7109375" customWidth="1"/>
    <col min="13316" max="13316" width="23.85546875" bestFit="1" customWidth="1"/>
    <col min="13317" max="13317" width="19.28515625" bestFit="1" customWidth="1"/>
    <col min="13318" max="13318" width="1.28515625" customWidth="1"/>
    <col min="13559" max="13559" width="32.42578125" customWidth="1"/>
    <col min="13560" max="13560" width="36.42578125" customWidth="1"/>
    <col min="13561" max="13561" width="27.42578125" customWidth="1"/>
    <col min="13562" max="13562" width="13" customWidth="1"/>
    <col min="13563" max="13563" width="45.85546875" bestFit="1" customWidth="1"/>
    <col min="13564" max="13565" width="7.28515625" customWidth="1"/>
    <col min="13566" max="13567" width="8" customWidth="1"/>
    <col min="13568" max="13568" width="16.140625" customWidth="1"/>
    <col min="13569" max="13569" width="12.140625" customWidth="1"/>
    <col min="13570" max="13570" width="11.140625" customWidth="1"/>
    <col min="13571" max="13571" width="13.7109375" customWidth="1"/>
    <col min="13572" max="13572" width="23.85546875" bestFit="1" customWidth="1"/>
    <col min="13573" max="13573" width="19.28515625" bestFit="1" customWidth="1"/>
    <col min="13574" max="13574" width="1.28515625" customWidth="1"/>
    <col min="13815" max="13815" width="32.42578125" customWidth="1"/>
    <col min="13816" max="13816" width="36.42578125" customWidth="1"/>
    <col min="13817" max="13817" width="27.42578125" customWidth="1"/>
    <col min="13818" max="13818" width="13" customWidth="1"/>
    <col min="13819" max="13819" width="45.85546875" bestFit="1" customWidth="1"/>
    <col min="13820" max="13821" width="7.28515625" customWidth="1"/>
    <col min="13822" max="13823" width="8" customWidth="1"/>
    <col min="13824" max="13824" width="16.140625" customWidth="1"/>
    <col min="13825" max="13825" width="12.140625" customWidth="1"/>
    <col min="13826" max="13826" width="11.140625" customWidth="1"/>
    <col min="13827" max="13827" width="13.7109375" customWidth="1"/>
    <col min="13828" max="13828" width="23.85546875" bestFit="1" customWidth="1"/>
    <col min="13829" max="13829" width="19.28515625" bestFit="1" customWidth="1"/>
    <col min="13830" max="13830" width="1.28515625" customWidth="1"/>
    <col min="14071" max="14071" width="32.42578125" customWidth="1"/>
    <col min="14072" max="14072" width="36.42578125" customWidth="1"/>
    <col min="14073" max="14073" width="27.42578125" customWidth="1"/>
    <col min="14074" max="14074" width="13" customWidth="1"/>
    <col min="14075" max="14075" width="45.85546875" bestFit="1" customWidth="1"/>
    <col min="14076" max="14077" width="7.28515625" customWidth="1"/>
    <col min="14078" max="14079" width="8" customWidth="1"/>
    <col min="14080" max="14080" width="16.140625" customWidth="1"/>
    <col min="14081" max="14081" width="12.140625" customWidth="1"/>
    <col min="14082" max="14082" width="11.140625" customWidth="1"/>
    <col min="14083" max="14083" width="13.7109375" customWidth="1"/>
    <col min="14084" max="14084" width="23.85546875" bestFit="1" customWidth="1"/>
    <col min="14085" max="14085" width="19.28515625" bestFit="1" customWidth="1"/>
    <col min="14086" max="14086" width="1.28515625" customWidth="1"/>
    <col min="14327" max="14327" width="32.42578125" customWidth="1"/>
    <col min="14328" max="14328" width="36.42578125" customWidth="1"/>
    <col min="14329" max="14329" width="27.42578125" customWidth="1"/>
    <col min="14330" max="14330" width="13" customWidth="1"/>
    <col min="14331" max="14331" width="45.85546875" bestFit="1" customWidth="1"/>
    <col min="14332" max="14333" width="7.28515625" customWidth="1"/>
    <col min="14334" max="14335" width="8" customWidth="1"/>
    <col min="14336" max="14336" width="16.140625" customWidth="1"/>
    <col min="14337" max="14337" width="12.140625" customWidth="1"/>
    <col min="14338" max="14338" width="11.140625" customWidth="1"/>
    <col min="14339" max="14339" width="13.7109375" customWidth="1"/>
    <col min="14340" max="14340" width="23.85546875" bestFit="1" customWidth="1"/>
    <col min="14341" max="14341" width="19.28515625" bestFit="1" customWidth="1"/>
    <col min="14342" max="14342" width="1.28515625" customWidth="1"/>
    <col min="14583" max="14583" width="32.42578125" customWidth="1"/>
    <col min="14584" max="14584" width="36.42578125" customWidth="1"/>
    <col min="14585" max="14585" width="27.42578125" customWidth="1"/>
    <col min="14586" max="14586" width="13" customWidth="1"/>
    <col min="14587" max="14587" width="45.85546875" bestFit="1" customWidth="1"/>
    <col min="14588" max="14589" width="7.28515625" customWidth="1"/>
    <col min="14590" max="14591" width="8" customWidth="1"/>
    <col min="14592" max="14592" width="16.140625" customWidth="1"/>
    <col min="14593" max="14593" width="12.140625" customWidth="1"/>
    <col min="14594" max="14594" width="11.140625" customWidth="1"/>
    <col min="14595" max="14595" width="13.7109375" customWidth="1"/>
    <col min="14596" max="14596" width="23.85546875" bestFit="1" customWidth="1"/>
    <col min="14597" max="14597" width="19.28515625" bestFit="1" customWidth="1"/>
    <col min="14598" max="14598" width="1.28515625" customWidth="1"/>
    <col min="14839" max="14839" width="32.42578125" customWidth="1"/>
    <col min="14840" max="14840" width="36.42578125" customWidth="1"/>
    <col min="14841" max="14841" width="27.42578125" customWidth="1"/>
    <col min="14842" max="14842" width="13" customWidth="1"/>
    <col min="14843" max="14843" width="45.85546875" bestFit="1" customWidth="1"/>
    <col min="14844" max="14845" width="7.28515625" customWidth="1"/>
    <col min="14846" max="14847" width="8" customWidth="1"/>
    <col min="14848" max="14848" width="16.140625" customWidth="1"/>
    <col min="14849" max="14849" width="12.140625" customWidth="1"/>
    <col min="14850" max="14850" width="11.140625" customWidth="1"/>
    <col min="14851" max="14851" width="13.7109375" customWidth="1"/>
    <col min="14852" max="14852" width="23.85546875" bestFit="1" customWidth="1"/>
    <col min="14853" max="14853" width="19.28515625" bestFit="1" customWidth="1"/>
    <col min="14854" max="14854" width="1.28515625" customWidth="1"/>
    <col min="15095" max="15095" width="32.42578125" customWidth="1"/>
    <col min="15096" max="15096" width="36.42578125" customWidth="1"/>
    <col min="15097" max="15097" width="27.42578125" customWidth="1"/>
    <col min="15098" max="15098" width="13" customWidth="1"/>
    <col min="15099" max="15099" width="45.85546875" bestFit="1" customWidth="1"/>
    <col min="15100" max="15101" width="7.28515625" customWidth="1"/>
    <col min="15102" max="15103" width="8" customWidth="1"/>
    <col min="15104" max="15104" width="16.140625" customWidth="1"/>
    <col min="15105" max="15105" width="12.140625" customWidth="1"/>
    <col min="15106" max="15106" width="11.140625" customWidth="1"/>
    <col min="15107" max="15107" width="13.7109375" customWidth="1"/>
    <col min="15108" max="15108" width="23.85546875" bestFit="1" customWidth="1"/>
    <col min="15109" max="15109" width="19.28515625" bestFit="1" customWidth="1"/>
    <col min="15110" max="15110" width="1.28515625" customWidth="1"/>
    <col min="15351" max="15351" width="32.42578125" customWidth="1"/>
    <col min="15352" max="15352" width="36.42578125" customWidth="1"/>
    <col min="15353" max="15353" width="27.42578125" customWidth="1"/>
    <col min="15354" max="15354" width="13" customWidth="1"/>
    <col min="15355" max="15355" width="45.85546875" bestFit="1" customWidth="1"/>
    <col min="15356" max="15357" width="7.28515625" customWidth="1"/>
    <col min="15358" max="15359" width="8" customWidth="1"/>
    <col min="15360" max="15360" width="16.140625" customWidth="1"/>
    <col min="15361" max="15361" width="12.140625" customWidth="1"/>
    <col min="15362" max="15362" width="11.140625" customWidth="1"/>
    <col min="15363" max="15363" width="13.7109375" customWidth="1"/>
    <col min="15364" max="15364" width="23.85546875" bestFit="1" customWidth="1"/>
    <col min="15365" max="15365" width="19.28515625" bestFit="1" customWidth="1"/>
    <col min="15366" max="15366" width="1.28515625" customWidth="1"/>
    <col min="15607" max="15607" width="32.42578125" customWidth="1"/>
    <col min="15608" max="15608" width="36.42578125" customWidth="1"/>
    <col min="15609" max="15609" width="27.42578125" customWidth="1"/>
    <col min="15610" max="15610" width="13" customWidth="1"/>
    <col min="15611" max="15611" width="45.85546875" bestFit="1" customWidth="1"/>
    <col min="15612" max="15613" width="7.28515625" customWidth="1"/>
    <col min="15614" max="15615" width="8" customWidth="1"/>
    <col min="15616" max="15616" width="16.140625" customWidth="1"/>
    <col min="15617" max="15617" width="12.140625" customWidth="1"/>
    <col min="15618" max="15618" width="11.140625" customWidth="1"/>
    <col min="15619" max="15619" width="13.7109375" customWidth="1"/>
    <col min="15620" max="15620" width="23.85546875" bestFit="1" customWidth="1"/>
    <col min="15621" max="15621" width="19.28515625" bestFit="1" customWidth="1"/>
    <col min="15622" max="15622" width="1.28515625" customWidth="1"/>
    <col min="15863" max="15863" width="32.42578125" customWidth="1"/>
    <col min="15864" max="15864" width="36.42578125" customWidth="1"/>
    <col min="15865" max="15865" width="27.42578125" customWidth="1"/>
    <col min="15866" max="15866" width="13" customWidth="1"/>
    <col min="15867" max="15867" width="45.85546875" bestFit="1" customWidth="1"/>
    <col min="15868" max="15869" width="7.28515625" customWidth="1"/>
    <col min="15870" max="15871" width="8" customWidth="1"/>
    <col min="15872" max="15872" width="16.140625" customWidth="1"/>
    <col min="15873" max="15873" width="12.140625" customWidth="1"/>
    <col min="15874" max="15874" width="11.140625" customWidth="1"/>
    <col min="15875" max="15875" width="13.7109375" customWidth="1"/>
    <col min="15876" max="15876" width="23.85546875" bestFit="1" customWidth="1"/>
    <col min="15877" max="15877" width="19.28515625" bestFit="1" customWidth="1"/>
    <col min="15878" max="15878" width="1.28515625" customWidth="1"/>
    <col min="16119" max="16119" width="32.42578125" customWidth="1"/>
    <col min="16120" max="16120" width="36.42578125" customWidth="1"/>
    <col min="16121" max="16121" width="27.42578125" customWidth="1"/>
    <col min="16122" max="16122" width="13" customWidth="1"/>
    <col min="16123" max="16123" width="45.85546875" bestFit="1" customWidth="1"/>
    <col min="16124" max="16125" width="7.28515625" customWidth="1"/>
    <col min="16126" max="16127" width="8" customWidth="1"/>
    <col min="16128" max="16128" width="16.140625" customWidth="1"/>
    <col min="16129" max="16129" width="12.140625" customWidth="1"/>
    <col min="16130" max="16130" width="11.140625" customWidth="1"/>
    <col min="16131" max="16131" width="13.7109375" customWidth="1"/>
    <col min="16132" max="16132" width="23.85546875" bestFit="1" customWidth="1"/>
    <col min="16133" max="16133" width="19.28515625" bestFit="1" customWidth="1"/>
    <col min="16134" max="16134" width="1.28515625" customWidth="1"/>
  </cols>
  <sheetData>
    <row r="1" spans="1:16" ht="23.1">
      <c r="A1" s="56"/>
      <c r="B1" s="106" t="s">
        <v>0</v>
      </c>
      <c r="C1" s="106"/>
      <c r="D1" s="106"/>
      <c r="E1" s="106"/>
      <c r="F1" s="106"/>
      <c r="G1" s="106"/>
      <c r="H1" s="106"/>
      <c r="I1" s="106"/>
      <c r="J1" s="56"/>
      <c r="K1" s="56"/>
      <c r="L1" s="56"/>
      <c r="M1" s="56"/>
      <c r="N1" s="56"/>
      <c r="O1" s="56"/>
      <c r="P1" s="56"/>
    </row>
    <row r="2" spans="1:16" ht="57.6" customHeight="1">
      <c r="A2" s="56"/>
      <c r="B2" s="107" t="s">
        <v>1</v>
      </c>
      <c r="C2" s="107"/>
      <c r="D2" s="107"/>
      <c r="E2" s="107"/>
      <c r="F2" s="107"/>
      <c r="G2" s="107"/>
      <c r="H2" s="107"/>
      <c r="I2" s="107"/>
      <c r="J2" s="56"/>
      <c r="K2" s="56"/>
      <c r="L2" s="56"/>
      <c r="M2" s="56"/>
      <c r="N2" s="56"/>
      <c r="O2" s="56"/>
      <c r="P2" s="56"/>
    </row>
    <row r="3" spans="1:16" ht="40.5" customHeight="1">
      <c r="A3" s="52"/>
      <c r="B3" s="65"/>
      <c r="C3" s="136"/>
      <c r="D3" s="66"/>
      <c r="E3" s="66"/>
      <c r="F3" s="66"/>
      <c r="G3" s="66"/>
      <c r="H3" s="66"/>
      <c r="I3" s="66"/>
      <c r="J3" s="52"/>
      <c r="K3" s="52"/>
      <c r="L3" s="52"/>
      <c r="M3" s="52"/>
      <c r="N3" s="52"/>
      <c r="O3" s="52"/>
      <c r="P3" s="52"/>
    </row>
    <row r="4" spans="1:16">
      <c r="A4" s="52"/>
      <c r="B4" s="67"/>
      <c r="C4" s="137" t="s">
        <v>2</v>
      </c>
      <c r="D4" s="68">
        <v>10000</v>
      </c>
      <c r="E4" s="69" t="s">
        <v>3</v>
      </c>
      <c r="F4" s="70">
        <v>6</v>
      </c>
      <c r="G4" s="71" t="s">
        <v>4</v>
      </c>
      <c r="H4" s="66"/>
      <c r="I4" s="66"/>
      <c r="J4" s="52"/>
      <c r="K4" s="52"/>
      <c r="L4" s="52"/>
      <c r="M4" s="52"/>
      <c r="N4" s="52"/>
      <c r="O4" s="52"/>
      <c r="P4" s="52"/>
    </row>
    <row r="5" spans="1:16" ht="24">
      <c r="A5" s="52"/>
      <c r="B5" s="20" t="s">
        <v>5</v>
      </c>
      <c r="C5" s="19" t="s">
        <v>6</v>
      </c>
      <c r="D5" s="19" t="s">
        <v>7</v>
      </c>
      <c r="E5" s="19" t="s">
        <v>8</v>
      </c>
      <c r="F5" s="20" t="s">
        <v>9</v>
      </c>
      <c r="G5" s="20" t="s">
        <v>10</v>
      </c>
      <c r="H5" s="19" t="s">
        <v>11</v>
      </c>
      <c r="I5" s="21" t="s">
        <v>12</v>
      </c>
      <c r="J5" s="22" t="s">
        <v>13</v>
      </c>
      <c r="K5" s="52"/>
      <c r="L5" s="52"/>
      <c r="M5" s="52"/>
      <c r="N5" s="52"/>
      <c r="O5" s="52"/>
      <c r="P5" s="52"/>
    </row>
    <row r="6" spans="1:16" ht="24">
      <c r="A6" s="52"/>
      <c r="B6" s="17"/>
      <c r="C6" s="18" t="s">
        <v>14</v>
      </c>
      <c r="D6" s="16"/>
      <c r="E6" s="16"/>
      <c r="F6" s="17"/>
      <c r="G6" s="17"/>
      <c r="H6" s="16"/>
      <c r="I6" s="15"/>
      <c r="J6" s="15"/>
      <c r="K6" s="52"/>
      <c r="L6" s="52"/>
      <c r="M6" s="52"/>
      <c r="N6" s="52"/>
      <c r="O6" s="52"/>
      <c r="P6" s="52"/>
    </row>
    <row r="7" spans="1:16" s="1" customFormat="1" ht="22.5">
      <c r="A7" s="112" t="s">
        <v>15</v>
      </c>
      <c r="B7" s="27"/>
      <c r="C7" s="134" t="s">
        <v>16</v>
      </c>
      <c r="D7" s="29">
        <f>D4/500</f>
        <v>20</v>
      </c>
      <c r="E7" s="27" t="s">
        <v>17</v>
      </c>
      <c r="F7" s="29">
        <f>F4</f>
        <v>6</v>
      </c>
      <c r="G7" s="27" t="s">
        <v>4</v>
      </c>
      <c r="H7" s="32">
        <v>73</v>
      </c>
      <c r="I7" s="78">
        <f>SUM(D7*F7*H7)</f>
        <v>8760</v>
      </c>
      <c r="J7" s="44" t="s">
        <v>18</v>
      </c>
      <c r="K7" s="53"/>
      <c r="L7" s="51"/>
      <c r="M7" s="51"/>
      <c r="N7" s="51"/>
      <c r="O7" s="51"/>
      <c r="P7" s="51"/>
    </row>
    <row r="8" spans="1:16">
      <c r="A8" s="113"/>
      <c r="B8" s="50" t="s">
        <v>19</v>
      </c>
      <c r="C8" s="135" t="s">
        <v>20</v>
      </c>
      <c r="D8" s="29">
        <f>D4/500</f>
        <v>20</v>
      </c>
      <c r="E8" s="27" t="s">
        <v>17</v>
      </c>
      <c r="F8" s="29">
        <f>F4/F4</f>
        <v>1</v>
      </c>
      <c r="G8" s="27" t="s">
        <v>21</v>
      </c>
      <c r="H8" s="77">
        <f>'BOQ 1'!G14</f>
        <v>65</v>
      </c>
      <c r="I8" s="78">
        <f>SUM(D8*F8*H8)</f>
        <v>1300</v>
      </c>
      <c r="J8" s="45"/>
      <c r="K8" s="54"/>
      <c r="L8" s="52"/>
      <c r="M8" s="52"/>
      <c r="N8" s="52"/>
      <c r="O8" s="52"/>
      <c r="P8" s="52"/>
    </row>
    <row r="9" spans="1:16" ht="22.5">
      <c r="A9" s="113"/>
      <c r="B9" s="50" t="s">
        <v>22</v>
      </c>
      <c r="C9" s="135" t="s">
        <v>23</v>
      </c>
      <c r="D9" s="29">
        <f>$D$4/500</f>
        <v>20</v>
      </c>
      <c r="E9" s="27" t="s">
        <v>17</v>
      </c>
      <c r="F9" s="29">
        <f>$F$4/$F$4</f>
        <v>1</v>
      </c>
      <c r="G9" s="27" t="s">
        <v>21</v>
      </c>
      <c r="H9" s="77">
        <f>'BOQ 2'!H6</f>
        <v>10.5</v>
      </c>
      <c r="I9" s="78">
        <f>SUM(D9*F9*H9)</f>
        <v>210</v>
      </c>
      <c r="J9" s="45" t="s">
        <v>24</v>
      </c>
      <c r="K9" s="54"/>
      <c r="L9" s="52"/>
      <c r="M9" s="52"/>
      <c r="N9" s="52"/>
      <c r="O9" s="52"/>
      <c r="P9" s="52"/>
    </row>
    <row r="10" spans="1:16" s="1" customFormat="1" ht="22.5">
      <c r="A10" s="113"/>
      <c r="B10" s="28"/>
      <c r="C10" s="134" t="s">
        <v>25</v>
      </c>
      <c r="D10" s="27">
        <v>2</v>
      </c>
      <c r="E10" s="27" t="s">
        <v>26</v>
      </c>
      <c r="F10" s="27">
        <v>2</v>
      </c>
      <c r="G10" s="27" t="s">
        <v>21</v>
      </c>
      <c r="H10" s="32">
        <v>900</v>
      </c>
      <c r="I10" s="78">
        <f>SUM(D10*F10*H10)</f>
        <v>3600</v>
      </c>
      <c r="J10" s="45" t="s">
        <v>27</v>
      </c>
      <c r="K10" s="53"/>
      <c r="L10" s="51"/>
      <c r="M10" s="51"/>
      <c r="N10" s="51"/>
      <c r="O10" s="51"/>
      <c r="P10" s="51"/>
    </row>
    <row r="11" spans="1:16" s="1" customFormat="1" ht="22.5">
      <c r="A11" s="113"/>
      <c r="B11" s="28"/>
      <c r="C11" s="134" t="s">
        <v>28</v>
      </c>
      <c r="D11" s="27">
        <v>1</v>
      </c>
      <c r="E11" s="27" t="s">
        <v>29</v>
      </c>
      <c r="F11" s="27">
        <v>1</v>
      </c>
      <c r="G11" s="27" t="s">
        <v>21</v>
      </c>
      <c r="H11" s="32">
        <v>5000</v>
      </c>
      <c r="I11" s="78">
        <f>SUM(D11*F11*H11)</f>
        <v>5000</v>
      </c>
      <c r="J11" s="45" t="s">
        <v>30</v>
      </c>
      <c r="K11" s="53"/>
      <c r="L11" s="51"/>
      <c r="M11" s="51"/>
      <c r="N11" s="51"/>
      <c r="O11" s="51"/>
      <c r="P11" s="51"/>
    </row>
    <row r="12" spans="1:16" ht="22.5">
      <c r="A12" s="113"/>
      <c r="B12" s="50" t="s">
        <v>31</v>
      </c>
      <c r="C12" s="134" t="s">
        <v>32</v>
      </c>
      <c r="D12" s="27">
        <v>4</v>
      </c>
      <c r="E12" s="27" t="s">
        <v>33</v>
      </c>
      <c r="F12" s="29">
        <f>F4*2</f>
        <v>12</v>
      </c>
      <c r="G12" s="27" t="s">
        <v>34</v>
      </c>
      <c r="H12" s="77">
        <f>'BOQ 3'!H11</f>
        <v>161.5</v>
      </c>
      <c r="I12" s="78">
        <f t="shared" ref="I12:I24" si="0">SUM(D12*F12*H12)</f>
        <v>7752</v>
      </c>
      <c r="J12" s="44" t="s">
        <v>35</v>
      </c>
      <c r="K12" s="54"/>
      <c r="L12" s="52"/>
      <c r="M12" s="52"/>
      <c r="N12" s="52"/>
      <c r="O12" s="52"/>
      <c r="P12" s="52"/>
    </row>
    <row r="13" spans="1:16" ht="22.5">
      <c r="A13" s="113"/>
      <c r="B13" s="50" t="s">
        <v>36</v>
      </c>
      <c r="C13" s="134" t="s">
        <v>37</v>
      </c>
      <c r="D13" s="29">
        <f>D4/500</f>
        <v>20</v>
      </c>
      <c r="E13" s="27" t="s">
        <v>38</v>
      </c>
      <c r="F13" s="29">
        <f>F4</f>
        <v>6</v>
      </c>
      <c r="G13" s="27" t="s">
        <v>39</v>
      </c>
      <c r="H13" s="77">
        <f>'BOQ 4'!H13</f>
        <v>72.5</v>
      </c>
      <c r="I13" s="78">
        <f t="shared" si="0"/>
        <v>8700</v>
      </c>
      <c r="J13" s="44" t="s">
        <v>40</v>
      </c>
      <c r="K13" s="54"/>
      <c r="L13" s="52"/>
      <c r="M13" s="52"/>
      <c r="N13" s="52"/>
      <c r="O13" s="52"/>
      <c r="P13" s="52"/>
    </row>
    <row r="14" spans="1:16" ht="33">
      <c r="A14" s="113"/>
      <c r="B14" s="28"/>
      <c r="C14" s="134" t="s">
        <v>41</v>
      </c>
      <c r="D14" s="27">
        <v>1</v>
      </c>
      <c r="E14" s="27" t="s">
        <v>42</v>
      </c>
      <c r="F14" s="27">
        <v>1</v>
      </c>
      <c r="G14" s="27" t="s">
        <v>21</v>
      </c>
      <c r="H14" s="32">
        <v>10000</v>
      </c>
      <c r="I14" s="78">
        <f t="shared" si="0"/>
        <v>10000</v>
      </c>
      <c r="J14" s="181" t="s">
        <v>43</v>
      </c>
      <c r="K14" s="54"/>
      <c r="L14" s="52"/>
      <c r="M14" s="52"/>
      <c r="N14" s="52"/>
      <c r="O14" s="52"/>
      <c r="P14" s="52"/>
    </row>
    <row r="15" spans="1:16" ht="22.5">
      <c r="A15" s="113"/>
      <c r="B15" s="28"/>
      <c r="C15" s="134" t="s">
        <v>44</v>
      </c>
      <c r="D15" s="29">
        <f>D4*0.2</f>
        <v>2000</v>
      </c>
      <c r="E15" s="27" t="s">
        <v>45</v>
      </c>
      <c r="F15" s="29">
        <v>1</v>
      </c>
      <c r="G15" s="27" t="s">
        <v>21</v>
      </c>
      <c r="H15" s="32">
        <v>0</v>
      </c>
      <c r="I15" s="78">
        <f t="shared" si="0"/>
        <v>0</v>
      </c>
      <c r="J15" s="44" t="s">
        <v>46</v>
      </c>
      <c r="K15" s="54"/>
      <c r="L15" s="52"/>
      <c r="M15" s="52"/>
      <c r="N15" s="52"/>
      <c r="O15" s="52"/>
      <c r="P15" s="52"/>
    </row>
    <row r="16" spans="1:16" ht="22.5">
      <c r="A16" s="113"/>
      <c r="B16" s="28"/>
      <c r="C16" s="134" t="s">
        <v>47</v>
      </c>
      <c r="D16" s="29">
        <f>D4/2000</f>
        <v>5</v>
      </c>
      <c r="E16" s="27" t="s">
        <v>48</v>
      </c>
      <c r="F16" s="29">
        <f>$F$4</f>
        <v>6</v>
      </c>
      <c r="G16" s="27" t="s">
        <v>4</v>
      </c>
      <c r="H16" s="32"/>
      <c r="I16" s="78">
        <f t="shared" si="0"/>
        <v>0</v>
      </c>
      <c r="J16" s="44" t="s">
        <v>49</v>
      </c>
      <c r="K16" s="54"/>
      <c r="L16" s="52"/>
      <c r="M16" s="52"/>
      <c r="N16" s="52"/>
      <c r="O16" s="52"/>
      <c r="P16" s="52"/>
    </row>
    <row r="17" spans="1:16" ht="22.5">
      <c r="A17" s="113"/>
      <c r="B17" s="28"/>
      <c r="C17" s="134" t="s">
        <v>50</v>
      </c>
      <c r="D17" s="29">
        <f>$D$4/2000</f>
        <v>5</v>
      </c>
      <c r="E17" s="27" t="s">
        <v>51</v>
      </c>
      <c r="F17" s="27">
        <v>1</v>
      </c>
      <c r="G17" s="27" t="s">
        <v>21</v>
      </c>
      <c r="H17" s="32"/>
      <c r="I17" s="78">
        <f t="shared" si="0"/>
        <v>0</v>
      </c>
      <c r="J17" s="44" t="s">
        <v>52</v>
      </c>
      <c r="K17" s="54"/>
      <c r="L17" s="52"/>
      <c r="M17" s="52"/>
      <c r="N17" s="52"/>
      <c r="O17" s="52"/>
      <c r="P17" s="52"/>
    </row>
    <row r="18" spans="1:16">
      <c r="A18" s="113"/>
      <c r="B18" s="28"/>
      <c r="C18" s="134" t="s">
        <v>53</v>
      </c>
      <c r="D18" s="29">
        <f>D92+D93+D94</f>
        <v>4</v>
      </c>
      <c r="E18" s="27" t="s">
        <v>51</v>
      </c>
      <c r="F18" s="27">
        <v>1</v>
      </c>
      <c r="G18" s="27" t="s">
        <v>21</v>
      </c>
      <c r="H18" s="32">
        <v>60</v>
      </c>
      <c r="I18" s="78">
        <f t="shared" si="0"/>
        <v>240</v>
      </c>
      <c r="J18" s="179" t="s">
        <v>54</v>
      </c>
      <c r="K18" s="54"/>
      <c r="L18" s="52"/>
      <c r="M18" s="52"/>
      <c r="N18" s="52"/>
      <c r="O18" s="52"/>
      <c r="P18" s="52"/>
    </row>
    <row r="19" spans="1:16">
      <c r="A19" s="113"/>
      <c r="B19" s="28"/>
      <c r="C19" s="134" t="s">
        <v>55</v>
      </c>
      <c r="D19" s="27">
        <v>1</v>
      </c>
      <c r="E19" s="27" t="s">
        <v>29</v>
      </c>
      <c r="F19" s="27">
        <v>1</v>
      </c>
      <c r="G19" s="27" t="s">
        <v>21</v>
      </c>
      <c r="H19" s="32"/>
      <c r="I19" s="78">
        <f t="shared" si="0"/>
        <v>0</v>
      </c>
      <c r="J19" s="179"/>
      <c r="K19" s="54"/>
      <c r="L19" s="52"/>
      <c r="M19" s="52"/>
      <c r="N19" s="52"/>
      <c r="O19" s="52"/>
      <c r="P19" s="52"/>
    </row>
    <row r="20" spans="1:16" ht="22.5">
      <c r="A20" s="113"/>
      <c r="B20" s="28"/>
      <c r="C20" s="134" t="s">
        <v>56</v>
      </c>
      <c r="D20" s="27">
        <v>1</v>
      </c>
      <c r="E20" s="27" t="s">
        <v>57</v>
      </c>
      <c r="F20" s="29">
        <f>F4</f>
        <v>6</v>
      </c>
      <c r="G20" s="27" t="s">
        <v>4</v>
      </c>
      <c r="H20" s="32">
        <v>250</v>
      </c>
      <c r="I20" s="78">
        <f t="shared" si="0"/>
        <v>1500</v>
      </c>
      <c r="J20" s="179" t="s">
        <v>58</v>
      </c>
      <c r="K20" s="54"/>
      <c r="L20" s="52"/>
      <c r="M20" s="52"/>
      <c r="N20" s="52"/>
      <c r="O20" s="52"/>
      <c r="P20" s="52"/>
    </row>
    <row r="21" spans="1:16">
      <c r="A21" s="58"/>
      <c r="B21" s="28"/>
      <c r="C21" s="134" t="s">
        <v>59</v>
      </c>
      <c r="D21" s="2">
        <v>1</v>
      </c>
      <c r="E21" s="2" t="s">
        <v>29</v>
      </c>
      <c r="F21" s="2">
        <v>1</v>
      </c>
      <c r="G21" s="2"/>
      <c r="H21" s="33">
        <v>1000</v>
      </c>
      <c r="I21" s="79">
        <f t="shared" si="0"/>
        <v>1000</v>
      </c>
      <c r="J21" s="179"/>
      <c r="K21" s="54"/>
      <c r="L21" s="52"/>
      <c r="M21" s="52"/>
      <c r="N21" s="52"/>
      <c r="O21" s="52"/>
      <c r="P21" s="52"/>
    </row>
    <row r="22" spans="1:16" ht="33">
      <c r="A22" s="114" t="s">
        <v>60</v>
      </c>
      <c r="B22" s="116" t="s">
        <v>61</v>
      </c>
      <c r="C22" s="138" t="s">
        <v>62</v>
      </c>
      <c r="D22" s="120">
        <f>$D$4/200+20+10</f>
        <v>80</v>
      </c>
      <c r="E22" s="118" t="s">
        <v>63</v>
      </c>
      <c r="F22" s="118">
        <v>1</v>
      </c>
      <c r="G22" s="118" t="s">
        <v>21</v>
      </c>
      <c r="H22" s="122">
        <f>'BOQ 5'!H12</f>
        <v>58</v>
      </c>
      <c r="I22" s="124">
        <f t="shared" si="0"/>
        <v>4640</v>
      </c>
      <c r="J22" s="179" t="s">
        <v>64</v>
      </c>
      <c r="K22" s="54"/>
      <c r="L22" s="52"/>
      <c r="M22" s="52"/>
      <c r="N22" s="52"/>
      <c r="O22" s="52"/>
      <c r="P22" s="52"/>
    </row>
    <row r="23" spans="1:16" s="56" customFormat="1">
      <c r="A23" s="114"/>
      <c r="B23" s="117"/>
      <c r="C23" s="139"/>
      <c r="D23" s="121"/>
      <c r="E23" s="119"/>
      <c r="F23" s="119"/>
      <c r="G23" s="119"/>
      <c r="H23" s="123"/>
      <c r="I23" s="125"/>
      <c r="J23" s="180" t="s">
        <v>65</v>
      </c>
      <c r="K23" s="54"/>
      <c r="L23" s="52"/>
      <c r="M23" s="52"/>
      <c r="N23" s="52"/>
      <c r="O23" s="52"/>
      <c r="P23" s="52"/>
    </row>
    <row r="24" spans="1:16">
      <c r="A24" s="114"/>
      <c r="B24" s="28"/>
      <c r="C24" s="134" t="s">
        <v>66</v>
      </c>
      <c r="D24" s="31">
        <f>D22</f>
        <v>80</v>
      </c>
      <c r="E24" s="2" t="s">
        <v>63</v>
      </c>
      <c r="F24" s="31">
        <f>8*$F$4</f>
        <v>48</v>
      </c>
      <c r="G24" s="2" t="s">
        <v>67</v>
      </c>
      <c r="H24" s="32">
        <v>0.75</v>
      </c>
      <c r="I24" s="78">
        <f t="shared" si="0"/>
        <v>2880</v>
      </c>
      <c r="J24" s="45" t="s">
        <v>68</v>
      </c>
      <c r="K24" s="54"/>
      <c r="L24" s="52"/>
      <c r="M24" s="52"/>
      <c r="N24" s="52"/>
      <c r="O24" s="52"/>
      <c r="P24" s="52"/>
    </row>
    <row r="25" spans="1:16" s="42" customFormat="1" ht="22.5">
      <c r="A25" s="114"/>
      <c r="B25" s="27"/>
      <c r="C25" s="134" t="s">
        <v>69</v>
      </c>
      <c r="D25" s="29">
        <f>D4/50</f>
        <v>200</v>
      </c>
      <c r="E25" s="27" t="s">
        <v>70</v>
      </c>
      <c r="F25" s="27">
        <v>3</v>
      </c>
      <c r="G25" s="27" t="s">
        <v>71</v>
      </c>
      <c r="H25" s="32">
        <v>300</v>
      </c>
      <c r="I25" s="78">
        <f t="shared" ref="I25:I34" si="1">SUM(D25*F25*H25)</f>
        <v>180000</v>
      </c>
      <c r="J25" s="45" t="s">
        <v>72</v>
      </c>
      <c r="K25" s="54"/>
      <c r="L25" s="52"/>
      <c r="M25" s="52"/>
      <c r="N25" s="52"/>
      <c r="O25" s="52"/>
      <c r="P25" s="52"/>
    </row>
    <row r="26" spans="1:16" s="42" customFormat="1" ht="22.5">
      <c r="A26" s="114"/>
      <c r="B26" s="61" t="s">
        <v>61</v>
      </c>
      <c r="C26" s="134" t="s">
        <v>73</v>
      </c>
      <c r="D26" s="29">
        <f>D25/5</f>
        <v>40</v>
      </c>
      <c r="E26" s="27" t="s">
        <v>70</v>
      </c>
      <c r="F26" s="27">
        <v>1</v>
      </c>
      <c r="G26" s="27" t="s">
        <v>63</v>
      </c>
      <c r="H26" s="40">
        <f>'BOQ 5'!H12</f>
        <v>58</v>
      </c>
      <c r="I26" s="78">
        <f t="shared" si="1"/>
        <v>2320</v>
      </c>
      <c r="J26" s="45" t="s">
        <v>74</v>
      </c>
      <c r="K26" s="53"/>
      <c r="L26" s="52"/>
      <c r="M26" s="52"/>
      <c r="N26" s="52"/>
      <c r="O26" s="52"/>
      <c r="P26" s="52"/>
    </row>
    <row r="27" spans="1:16" s="42" customFormat="1" ht="22.5">
      <c r="A27" s="114"/>
      <c r="B27" s="27"/>
      <c r="C27" s="134" t="s">
        <v>75</v>
      </c>
      <c r="D27" s="29">
        <f>D4/5000</f>
        <v>2</v>
      </c>
      <c r="E27" s="27" t="s">
        <v>76</v>
      </c>
      <c r="F27" s="80">
        <f>F25</f>
        <v>3</v>
      </c>
      <c r="G27" s="27" t="s">
        <v>71</v>
      </c>
      <c r="H27" s="32">
        <v>20</v>
      </c>
      <c r="I27" s="78">
        <f t="shared" si="1"/>
        <v>120</v>
      </c>
      <c r="J27" s="45" t="s">
        <v>77</v>
      </c>
      <c r="K27" s="53"/>
      <c r="L27" s="52"/>
      <c r="M27" s="52"/>
      <c r="N27" s="52"/>
      <c r="O27" s="52"/>
      <c r="P27" s="52"/>
    </row>
    <row r="28" spans="1:16" s="42" customFormat="1">
      <c r="A28" s="114"/>
      <c r="B28" s="27"/>
      <c r="C28" s="134" t="s">
        <v>78</v>
      </c>
      <c r="D28" s="29">
        <f>D4/5000</f>
        <v>2</v>
      </c>
      <c r="E28" s="27" t="s">
        <v>26</v>
      </c>
      <c r="F28" s="27">
        <v>1</v>
      </c>
      <c r="G28" s="27" t="s">
        <v>21</v>
      </c>
      <c r="H28" s="32">
        <v>200</v>
      </c>
      <c r="I28" s="78">
        <f t="shared" si="1"/>
        <v>400</v>
      </c>
      <c r="J28" s="45" t="s">
        <v>79</v>
      </c>
      <c r="K28" s="53"/>
      <c r="L28" s="52"/>
      <c r="M28" s="52"/>
      <c r="N28" s="52"/>
      <c r="O28" s="52"/>
      <c r="P28" s="52"/>
    </row>
    <row r="29" spans="1:16" s="42" customFormat="1" ht="33">
      <c r="A29" s="114"/>
      <c r="B29" s="61" t="s">
        <v>80</v>
      </c>
      <c r="C29" s="134" t="s">
        <v>81</v>
      </c>
      <c r="D29" s="29">
        <f>D25/10</f>
        <v>20</v>
      </c>
      <c r="E29" s="27" t="s">
        <v>76</v>
      </c>
      <c r="F29" s="27">
        <f>F25</f>
        <v>3</v>
      </c>
      <c r="G29" s="27" t="s">
        <v>71</v>
      </c>
      <c r="H29" s="40">
        <f>'BOQ 9'!H15</f>
        <v>45.5</v>
      </c>
      <c r="I29" s="78">
        <f t="shared" si="1"/>
        <v>2730</v>
      </c>
      <c r="J29" s="45" t="s">
        <v>82</v>
      </c>
      <c r="K29" s="53"/>
      <c r="L29" s="52"/>
      <c r="M29" s="52"/>
      <c r="N29" s="52"/>
      <c r="O29" s="52"/>
      <c r="P29" s="52"/>
    </row>
    <row r="30" spans="1:16" s="56" customFormat="1" ht="22.5">
      <c r="A30" s="114"/>
      <c r="B30" s="27"/>
      <c r="C30" s="134" t="s">
        <v>83</v>
      </c>
      <c r="D30" s="27">
        <v>1</v>
      </c>
      <c r="E30" s="27" t="s">
        <v>84</v>
      </c>
      <c r="F30" s="27">
        <v>1</v>
      </c>
      <c r="G30" s="27" t="s">
        <v>85</v>
      </c>
      <c r="H30" s="32"/>
      <c r="I30" s="78">
        <f>SUM(D30*F30*H30)</f>
        <v>0</v>
      </c>
      <c r="J30" s="45" t="s">
        <v>86</v>
      </c>
      <c r="K30" s="53"/>
      <c r="L30" s="52"/>
      <c r="M30" s="52"/>
      <c r="N30" s="52"/>
      <c r="O30" s="52"/>
      <c r="P30" s="52"/>
    </row>
    <row r="31" spans="1:16" s="56" customFormat="1">
      <c r="A31" s="115"/>
      <c r="B31" s="62"/>
      <c r="C31" s="145" t="s">
        <v>87</v>
      </c>
      <c r="D31" s="29">
        <f>D16</f>
        <v>5</v>
      </c>
      <c r="E31" s="27" t="s">
        <v>17</v>
      </c>
      <c r="F31" s="29">
        <f>F4</f>
        <v>6</v>
      </c>
      <c r="G31" s="27" t="s">
        <v>4</v>
      </c>
      <c r="H31" s="32">
        <v>10</v>
      </c>
      <c r="I31" s="78">
        <f>SUM(D31*F31*H31)</f>
        <v>300</v>
      </c>
      <c r="J31" s="45"/>
      <c r="K31" s="53"/>
      <c r="L31" s="52"/>
      <c r="M31" s="52"/>
      <c r="N31" s="52"/>
      <c r="O31" s="52"/>
      <c r="P31" s="52"/>
    </row>
    <row r="32" spans="1:16" s="56" customFormat="1" ht="22.5">
      <c r="A32" s="109" t="s">
        <v>88</v>
      </c>
      <c r="B32" s="82" t="s">
        <v>89</v>
      </c>
      <c r="C32" s="134" t="s">
        <v>90</v>
      </c>
      <c r="D32" s="29">
        <f>D4/500</f>
        <v>20</v>
      </c>
      <c r="E32" s="27" t="s">
        <v>91</v>
      </c>
      <c r="F32" s="27">
        <v>1</v>
      </c>
      <c r="G32" s="27" t="s">
        <v>21</v>
      </c>
      <c r="H32" s="40">
        <f>'BOQ 15'!G14</f>
        <v>61.5</v>
      </c>
      <c r="I32" s="78">
        <f>SUM(D32*F32*H32)</f>
        <v>1230</v>
      </c>
      <c r="J32" s="45" t="s">
        <v>92</v>
      </c>
      <c r="K32" s="53"/>
      <c r="L32" s="52"/>
      <c r="M32" s="52"/>
      <c r="N32" s="52"/>
      <c r="O32" s="52"/>
      <c r="P32" s="52"/>
    </row>
    <row r="33" spans="1:16" s="56" customFormat="1">
      <c r="A33" s="110"/>
      <c r="B33" s="61"/>
      <c r="C33" s="134" t="s">
        <v>93</v>
      </c>
      <c r="D33" s="27">
        <v>1</v>
      </c>
      <c r="E33" s="27" t="s">
        <v>84</v>
      </c>
      <c r="F33" s="27">
        <v>1</v>
      </c>
      <c r="G33" s="27" t="s">
        <v>85</v>
      </c>
      <c r="H33" s="32"/>
      <c r="I33" s="30">
        <f>SUM(D33*F33*H33)</f>
        <v>0</v>
      </c>
      <c r="J33" s="44"/>
      <c r="K33" s="53"/>
      <c r="L33" s="52"/>
      <c r="M33" s="52"/>
      <c r="N33" s="52"/>
      <c r="O33" s="52"/>
      <c r="P33" s="52"/>
    </row>
    <row r="34" spans="1:16" s="42" customFormat="1">
      <c r="A34" s="110"/>
      <c r="B34" s="27"/>
      <c r="C34" s="134" t="s">
        <v>94</v>
      </c>
      <c r="D34" s="27"/>
      <c r="E34" s="27" t="s">
        <v>70</v>
      </c>
      <c r="F34" s="27"/>
      <c r="G34" s="27" t="s">
        <v>95</v>
      </c>
      <c r="H34" s="32">
        <v>300</v>
      </c>
      <c r="I34" s="78">
        <f t="shared" si="1"/>
        <v>0</v>
      </c>
      <c r="J34" s="44"/>
      <c r="K34" s="55"/>
      <c r="L34" s="52"/>
      <c r="M34" s="52"/>
      <c r="N34" s="52"/>
      <c r="O34" s="52"/>
      <c r="P34" s="52"/>
    </row>
    <row r="35" spans="1:16" s="42" customFormat="1">
      <c r="A35" s="111"/>
      <c r="B35" s="27"/>
      <c r="C35" s="134" t="s">
        <v>96</v>
      </c>
      <c r="D35" s="27"/>
      <c r="E35" s="27"/>
      <c r="F35" s="27">
        <f>F4</f>
        <v>6</v>
      </c>
      <c r="G35" s="27" t="s">
        <v>4</v>
      </c>
      <c r="H35" s="32"/>
      <c r="I35" s="78"/>
      <c r="J35" s="45"/>
      <c r="K35" s="55"/>
      <c r="L35" s="52"/>
      <c r="M35" s="52"/>
      <c r="N35" s="52"/>
      <c r="O35" s="52"/>
      <c r="P35" s="52"/>
    </row>
    <row r="36" spans="1:16">
      <c r="A36" s="52"/>
      <c r="B36" s="59"/>
      <c r="C36" s="140" t="s">
        <v>97</v>
      </c>
      <c r="D36" s="23"/>
      <c r="E36" s="23"/>
      <c r="F36" s="24"/>
      <c r="G36" s="24"/>
      <c r="H36" s="25"/>
      <c r="I36" s="26">
        <f>SUM(I7:I35)</f>
        <v>242682</v>
      </c>
      <c r="J36" s="46"/>
      <c r="K36" s="51"/>
      <c r="L36" s="52"/>
      <c r="M36" s="52"/>
      <c r="N36" s="52"/>
      <c r="O36" s="52"/>
      <c r="P36" s="52"/>
    </row>
    <row r="37" spans="1:16">
      <c r="A37" s="52"/>
      <c r="B37" s="60"/>
      <c r="C37" s="141" t="s">
        <v>98</v>
      </c>
      <c r="D37" s="11"/>
      <c r="E37" s="11"/>
      <c r="F37" s="12"/>
      <c r="G37" s="12"/>
      <c r="H37" s="13"/>
      <c r="I37" s="14"/>
      <c r="J37" s="47"/>
      <c r="K37" s="51"/>
      <c r="L37" s="52"/>
      <c r="M37" s="52"/>
      <c r="N37" s="52"/>
      <c r="O37" s="52"/>
      <c r="P37" s="52"/>
    </row>
    <row r="38" spans="1:16" s="1" customFormat="1" ht="22.5">
      <c r="A38" s="53"/>
      <c r="B38" s="57"/>
      <c r="C38" s="134" t="s">
        <v>99</v>
      </c>
      <c r="D38" s="27">
        <v>1</v>
      </c>
      <c r="E38" s="27" t="s">
        <v>29</v>
      </c>
      <c r="F38" s="27">
        <v>1</v>
      </c>
      <c r="G38" s="27" t="s">
        <v>21</v>
      </c>
      <c r="H38" s="32">
        <v>1500</v>
      </c>
      <c r="I38" s="78">
        <f>D38*F38*H38</f>
        <v>1500</v>
      </c>
      <c r="J38" s="44" t="s">
        <v>100</v>
      </c>
      <c r="K38" s="51"/>
      <c r="L38" s="51"/>
      <c r="M38" s="51"/>
      <c r="N38" s="51"/>
      <c r="O38" s="51"/>
      <c r="P38" s="51"/>
    </row>
    <row r="39" spans="1:16" s="1" customFormat="1" ht="22.5">
      <c r="A39" s="53"/>
      <c r="B39" s="61" t="s">
        <v>101</v>
      </c>
      <c r="C39" s="134" t="s">
        <v>102</v>
      </c>
      <c r="D39" s="34">
        <f>D4/5/40/3</f>
        <v>16.666666666666668</v>
      </c>
      <c r="E39" s="27" t="s">
        <v>103</v>
      </c>
      <c r="F39" s="27">
        <v>1</v>
      </c>
      <c r="G39" s="27" t="s">
        <v>21</v>
      </c>
      <c r="H39" s="77">
        <f>'BOQ 6'!H6</f>
        <v>1.75</v>
      </c>
      <c r="I39" s="78">
        <f>D39*F39*H39</f>
        <v>29.166666666666668</v>
      </c>
      <c r="J39" s="44" t="s">
        <v>104</v>
      </c>
      <c r="K39" s="51"/>
      <c r="L39" s="51"/>
      <c r="M39" s="51"/>
      <c r="N39" s="51"/>
      <c r="O39" s="51"/>
      <c r="P39" s="51"/>
    </row>
    <row r="40" spans="1:16" ht="22.5">
      <c r="A40" s="1"/>
      <c r="B40" s="28"/>
      <c r="C40" s="134" t="s">
        <v>105</v>
      </c>
      <c r="D40" s="29">
        <f>$D$4</f>
        <v>10000</v>
      </c>
      <c r="E40" s="27" t="s">
        <v>106</v>
      </c>
      <c r="F40" s="29">
        <f>F4</f>
        <v>6</v>
      </c>
      <c r="G40" s="27" t="s">
        <v>4</v>
      </c>
      <c r="H40" s="32">
        <v>0.75</v>
      </c>
      <c r="I40" s="78">
        <f>SUM(D40*F40*H40)</f>
        <v>45000</v>
      </c>
      <c r="J40" s="45" t="s">
        <v>107</v>
      </c>
      <c r="K40" s="52"/>
      <c r="L40" s="52"/>
      <c r="M40" s="52"/>
      <c r="N40" s="52"/>
      <c r="O40" s="52"/>
      <c r="P40" s="52"/>
    </row>
    <row r="41" spans="1:16" ht="22.5">
      <c r="A41" s="108"/>
      <c r="B41" s="50" t="s">
        <v>108</v>
      </c>
      <c r="C41" s="134" t="s">
        <v>109</v>
      </c>
      <c r="D41" s="29">
        <f>D4/5</f>
        <v>2000</v>
      </c>
      <c r="E41" s="27" t="s">
        <v>70</v>
      </c>
      <c r="F41" s="27">
        <v>0</v>
      </c>
      <c r="G41" s="27" t="s">
        <v>21</v>
      </c>
      <c r="H41" s="40">
        <f>'BOQ 7'!H8</f>
        <v>6.25</v>
      </c>
      <c r="I41" s="78">
        <f>SUM(D41*F41*H41)</f>
        <v>0</v>
      </c>
      <c r="J41" s="177" t="s">
        <v>110</v>
      </c>
      <c r="K41" s="52"/>
      <c r="L41" s="52"/>
      <c r="M41" s="52"/>
      <c r="N41" s="52"/>
      <c r="O41" s="52"/>
      <c r="P41" s="52"/>
    </row>
    <row r="42" spans="1:16" s="42" customFormat="1" ht="33">
      <c r="A42" s="108"/>
      <c r="B42" s="61" t="s">
        <v>111</v>
      </c>
      <c r="C42" s="134" t="s">
        <v>112</v>
      </c>
      <c r="D42" s="29">
        <f>D4/5</f>
        <v>2000</v>
      </c>
      <c r="E42" s="27" t="s">
        <v>76</v>
      </c>
      <c r="F42" s="27">
        <f>F4/F4</f>
        <v>1</v>
      </c>
      <c r="G42" s="27" t="s">
        <v>4</v>
      </c>
      <c r="H42" s="43">
        <f>'BOQ 14'!G13</f>
        <v>54.5</v>
      </c>
      <c r="I42" s="78">
        <f>D42*F42*H42</f>
        <v>109000</v>
      </c>
      <c r="J42" s="178" t="s">
        <v>113</v>
      </c>
      <c r="K42" s="52"/>
      <c r="L42" s="52"/>
      <c r="M42" s="52"/>
      <c r="N42" s="52"/>
      <c r="O42" s="52"/>
      <c r="P42" s="52"/>
    </row>
    <row r="43" spans="1:16" ht="33">
      <c r="A43" s="108"/>
      <c r="B43" s="50" t="s">
        <v>80</v>
      </c>
      <c r="C43" s="134" t="s">
        <v>114</v>
      </c>
      <c r="D43" s="29">
        <f>D4/50</f>
        <v>200</v>
      </c>
      <c r="E43" s="27" t="s">
        <v>76</v>
      </c>
      <c r="F43" s="29">
        <f>F4/F4</f>
        <v>1</v>
      </c>
      <c r="G43" s="27" t="s">
        <v>21</v>
      </c>
      <c r="H43" s="77">
        <f>'BOQ 9'!H15</f>
        <v>45.5</v>
      </c>
      <c r="I43" s="78">
        <f>SUM(D43*F43*H43)</f>
        <v>9100</v>
      </c>
      <c r="J43" s="45" t="s">
        <v>115</v>
      </c>
      <c r="K43" s="52"/>
      <c r="L43" s="52"/>
      <c r="M43" s="52"/>
      <c r="N43" s="52"/>
      <c r="O43" s="52"/>
      <c r="P43" s="52"/>
    </row>
    <row r="44" spans="1:16" s="1" customFormat="1">
      <c r="A44" s="53"/>
      <c r="B44" s="28"/>
      <c r="C44" s="134" t="s">
        <v>116</v>
      </c>
      <c r="D44" s="27">
        <v>1</v>
      </c>
      <c r="E44" s="27" t="s">
        <v>29</v>
      </c>
      <c r="F44" s="27">
        <v>1</v>
      </c>
      <c r="G44" s="27" t="s">
        <v>21</v>
      </c>
      <c r="H44" s="32">
        <v>5000</v>
      </c>
      <c r="I44" s="78">
        <f>SUM(D44*F44*H44)</f>
        <v>5000</v>
      </c>
      <c r="J44" s="45"/>
      <c r="K44" s="51"/>
      <c r="L44" s="51"/>
      <c r="M44" s="51"/>
      <c r="N44" s="51"/>
      <c r="O44" s="51"/>
      <c r="P44" s="51"/>
    </row>
    <row r="45" spans="1:16" s="1" customFormat="1">
      <c r="A45" s="53"/>
      <c r="B45" s="28"/>
      <c r="C45" s="134" t="s">
        <v>117</v>
      </c>
      <c r="D45" s="27">
        <v>1</v>
      </c>
      <c r="E45" s="27" t="s">
        <v>29</v>
      </c>
      <c r="F45" s="27">
        <v>1</v>
      </c>
      <c r="G45" s="27" t="s">
        <v>21</v>
      </c>
      <c r="H45" s="32">
        <v>500</v>
      </c>
      <c r="I45" s="78">
        <f>D45*F45*H45</f>
        <v>500</v>
      </c>
      <c r="J45" s="45"/>
      <c r="K45" s="51"/>
      <c r="L45" s="51"/>
      <c r="M45" s="51"/>
      <c r="N45" s="51"/>
      <c r="O45" s="51"/>
      <c r="P45" s="51"/>
    </row>
    <row r="46" spans="1:16" s="1" customFormat="1">
      <c r="A46" s="53"/>
      <c r="B46" s="50" t="s">
        <v>61</v>
      </c>
      <c r="C46" s="134" t="s">
        <v>118</v>
      </c>
      <c r="D46" s="27">
        <v>6</v>
      </c>
      <c r="E46" s="27" t="s">
        <v>106</v>
      </c>
      <c r="F46" s="27">
        <v>1</v>
      </c>
      <c r="G46" s="27" t="s">
        <v>21</v>
      </c>
      <c r="H46" s="40">
        <f>'BOQ 5'!H12</f>
        <v>58</v>
      </c>
      <c r="I46" s="78">
        <f>D46*F46*H46</f>
        <v>348</v>
      </c>
      <c r="J46" s="48"/>
      <c r="K46" s="51"/>
      <c r="L46" s="51"/>
      <c r="M46" s="51"/>
      <c r="N46" s="51"/>
      <c r="O46" s="51"/>
      <c r="P46" s="51"/>
    </row>
    <row r="47" spans="1:16">
      <c r="A47" s="51"/>
      <c r="B47" s="59"/>
      <c r="C47" s="140" t="s">
        <v>97</v>
      </c>
      <c r="D47" s="23"/>
      <c r="E47" s="23"/>
      <c r="F47" s="24"/>
      <c r="G47" s="24"/>
      <c r="H47" s="25"/>
      <c r="I47" s="26">
        <f>SUM(I38:I46)</f>
        <v>170477.16666666666</v>
      </c>
      <c r="J47" s="46"/>
      <c r="K47" s="52"/>
      <c r="L47" s="52"/>
      <c r="M47" s="52"/>
      <c r="N47" s="52"/>
      <c r="O47" s="52"/>
      <c r="P47" s="52"/>
    </row>
    <row r="48" spans="1:16">
      <c r="A48" s="52"/>
      <c r="B48" s="60"/>
      <c r="C48" s="141" t="s">
        <v>119</v>
      </c>
      <c r="D48" s="35">
        <v>5</v>
      </c>
      <c r="E48" s="12" t="s">
        <v>120</v>
      </c>
      <c r="F48" s="12"/>
      <c r="G48" s="12"/>
      <c r="H48" s="13"/>
      <c r="I48" s="14"/>
      <c r="J48" s="83"/>
      <c r="K48" s="52"/>
      <c r="L48" s="52"/>
      <c r="M48" s="52"/>
      <c r="N48" s="52"/>
      <c r="O48" s="52"/>
      <c r="P48" s="52"/>
    </row>
    <row r="49" spans="1:16">
      <c r="A49" s="52"/>
      <c r="B49" s="28"/>
      <c r="C49" s="134" t="s">
        <v>121</v>
      </c>
      <c r="D49" s="29">
        <f>D48</f>
        <v>5</v>
      </c>
      <c r="E49" s="27" t="s">
        <v>70</v>
      </c>
      <c r="F49" s="27">
        <v>3</v>
      </c>
      <c r="G49" s="27" t="s">
        <v>71</v>
      </c>
      <c r="H49" s="32">
        <v>300</v>
      </c>
      <c r="I49" s="78">
        <f>SUM(D49*F49*H49)</f>
        <v>4500</v>
      </c>
      <c r="J49" s="45" t="s">
        <v>122</v>
      </c>
      <c r="K49" s="52"/>
      <c r="L49" s="52"/>
      <c r="M49" s="52"/>
      <c r="N49" s="52"/>
      <c r="O49" s="52"/>
      <c r="P49" s="52"/>
    </row>
    <row r="50" spans="1:16">
      <c r="A50" s="52"/>
      <c r="B50" s="50" t="s">
        <v>61</v>
      </c>
      <c r="C50" s="134" t="s">
        <v>123</v>
      </c>
      <c r="D50" s="29">
        <f>D48</f>
        <v>5</v>
      </c>
      <c r="E50" s="27" t="s">
        <v>70</v>
      </c>
      <c r="F50" s="29">
        <f>F49</f>
        <v>3</v>
      </c>
      <c r="G50" s="27" t="s">
        <v>71</v>
      </c>
      <c r="H50" s="40">
        <f>'BOQ 5'!H12</f>
        <v>58</v>
      </c>
      <c r="I50" s="78">
        <f>SUM(D50*F50*H50)</f>
        <v>870</v>
      </c>
      <c r="J50" s="45" t="s">
        <v>124</v>
      </c>
      <c r="K50" s="52"/>
      <c r="L50" s="52"/>
      <c r="M50" s="52"/>
      <c r="N50" s="52"/>
      <c r="O50" s="52"/>
      <c r="P50" s="52"/>
    </row>
    <row r="51" spans="1:16">
      <c r="A51" s="52"/>
      <c r="B51" s="28"/>
      <c r="C51" s="134" t="s">
        <v>66</v>
      </c>
      <c r="D51" s="27">
        <f>D48</f>
        <v>5</v>
      </c>
      <c r="E51" s="27" t="s">
        <v>63</v>
      </c>
      <c r="F51" s="29">
        <f>(10*4)*$F$4</f>
        <v>240</v>
      </c>
      <c r="G51" s="27" t="s">
        <v>67</v>
      </c>
      <c r="H51" s="32">
        <v>0.75</v>
      </c>
      <c r="I51" s="78">
        <f>SUM(D51*F51*H51)</f>
        <v>900</v>
      </c>
      <c r="J51" s="45" t="s">
        <v>125</v>
      </c>
      <c r="K51" s="52"/>
      <c r="L51" s="52"/>
      <c r="M51" s="52"/>
      <c r="N51" s="52"/>
      <c r="O51" s="52"/>
      <c r="P51" s="52"/>
    </row>
    <row r="52" spans="1:16" ht="22.5">
      <c r="A52" s="52"/>
      <c r="B52" s="28"/>
      <c r="C52" s="134" t="s">
        <v>126</v>
      </c>
      <c r="D52" s="29">
        <f>D48</f>
        <v>5</v>
      </c>
      <c r="E52" s="27" t="s">
        <v>76</v>
      </c>
      <c r="F52" s="80">
        <f>F49</f>
        <v>3</v>
      </c>
      <c r="G52" s="27" t="s">
        <v>71</v>
      </c>
      <c r="H52" s="32">
        <v>20</v>
      </c>
      <c r="I52" s="78">
        <f>SUM(D52*F52*H52)</f>
        <v>300</v>
      </c>
      <c r="J52" s="45" t="s">
        <v>127</v>
      </c>
      <c r="K52" s="52"/>
      <c r="L52" s="52"/>
      <c r="M52" s="52"/>
      <c r="N52" s="52"/>
      <c r="O52" s="52"/>
      <c r="P52" s="52"/>
    </row>
    <row r="53" spans="1:16" ht="33">
      <c r="A53" s="52"/>
      <c r="B53" s="50" t="s">
        <v>80</v>
      </c>
      <c r="C53" s="134" t="s">
        <v>128</v>
      </c>
      <c r="D53" s="29">
        <f>D48</f>
        <v>5</v>
      </c>
      <c r="E53" s="27" t="s">
        <v>76</v>
      </c>
      <c r="F53" s="29">
        <f>F49</f>
        <v>3</v>
      </c>
      <c r="G53" s="27" t="s">
        <v>71</v>
      </c>
      <c r="H53" s="40">
        <v>20</v>
      </c>
      <c r="I53" s="78">
        <f>SUM(D53*F53*H53)</f>
        <v>300</v>
      </c>
      <c r="J53" s="45" t="s">
        <v>129</v>
      </c>
      <c r="K53" s="52"/>
      <c r="L53" s="52"/>
      <c r="M53" s="52"/>
      <c r="N53" s="52"/>
      <c r="O53" s="52"/>
      <c r="P53" s="52"/>
    </row>
    <row r="54" spans="1:16">
      <c r="A54" s="52"/>
      <c r="B54" s="28"/>
      <c r="C54" s="134" t="s">
        <v>130</v>
      </c>
      <c r="D54" s="27">
        <v>2</v>
      </c>
      <c r="E54" s="27" t="s">
        <v>26</v>
      </c>
      <c r="F54" s="27">
        <v>1</v>
      </c>
      <c r="G54" s="27" t="s">
        <v>21</v>
      </c>
      <c r="H54" s="32">
        <v>200</v>
      </c>
      <c r="I54" s="78">
        <f t="shared" ref="I54:I63" si="2">SUM(D54*F54*H54)</f>
        <v>400</v>
      </c>
      <c r="J54" s="45"/>
      <c r="K54" s="52"/>
      <c r="L54" s="52"/>
      <c r="M54" s="52"/>
      <c r="N54" s="52"/>
      <c r="O54" s="52"/>
      <c r="P54" s="52"/>
    </row>
    <row r="55" spans="1:16" ht="22.5">
      <c r="A55" s="52"/>
      <c r="B55" s="28"/>
      <c r="C55" s="134" t="s">
        <v>131</v>
      </c>
      <c r="D55" s="29">
        <f>D48</f>
        <v>5</v>
      </c>
      <c r="E55" s="27" t="s">
        <v>106</v>
      </c>
      <c r="F55" s="27">
        <v>0</v>
      </c>
      <c r="G55" s="27" t="s">
        <v>132</v>
      </c>
      <c r="H55" s="32">
        <v>3</v>
      </c>
      <c r="I55" s="78">
        <f>SUM(D55*F55*H55)</f>
        <v>0</v>
      </c>
      <c r="J55" s="45" t="s">
        <v>133</v>
      </c>
      <c r="K55" s="52"/>
      <c r="L55" s="52"/>
      <c r="M55" s="52"/>
      <c r="N55" s="52"/>
      <c r="O55" s="52"/>
      <c r="P55" s="52"/>
    </row>
    <row r="56" spans="1:16" ht="33">
      <c r="A56" s="52"/>
      <c r="B56" s="50" t="s">
        <v>134</v>
      </c>
      <c r="C56" s="134" t="s">
        <v>135</v>
      </c>
      <c r="D56" s="29">
        <f>D48</f>
        <v>5</v>
      </c>
      <c r="E56" s="27" t="s">
        <v>76</v>
      </c>
      <c r="F56" s="27">
        <v>1</v>
      </c>
      <c r="G56" s="27" t="s">
        <v>21</v>
      </c>
      <c r="H56" s="40">
        <f>'BOQ 11'!H13</f>
        <v>27</v>
      </c>
      <c r="I56" s="78">
        <f>SUM(D56*F56*H56)</f>
        <v>135</v>
      </c>
      <c r="J56" s="45" t="s">
        <v>136</v>
      </c>
      <c r="K56" s="52"/>
      <c r="L56" s="52"/>
      <c r="M56" s="52"/>
      <c r="N56" s="52"/>
      <c r="O56" s="52"/>
      <c r="P56" s="52"/>
    </row>
    <row r="57" spans="1:16">
      <c r="A57" s="52"/>
      <c r="B57" s="50" t="s">
        <v>31</v>
      </c>
      <c r="C57" s="134" t="s">
        <v>137</v>
      </c>
      <c r="D57" s="29">
        <f>D48</f>
        <v>5</v>
      </c>
      <c r="E57" s="27" t="s">
        <v>138</v>
      </c>
      <c r="F57" s="27">
        <v>3</v>
      </c>
      <c r="G57" s="27" t="s">
        <v>21</v>
      </c>
      <c r="H57" s="40">
        <f>'BOQ 3'!H11</f>
        <v>161.5</v>
      </c>
      <c r="I57" s="78">
        <f t="shared" si="2"/>
        <v>2422.5</v>
      </c>
      <c r="J57" s="45"/>
      <c r="K57" s="52"/>
      <c r="L57" s="52"/>
      <c r="M57" s="52"/>
      <c r="N57" s="52"/>
      <c r="O57" s="52"/>
      <c r="P57" s="52"/>
    </row>
    <row r="58" spans="1:16" ht="22.5">
      <c r="A58" s="52"/>
      <c r="B58" s="28"/>
      <c r="C58" s="134" t="s">
        <v>139</v>
      </c>
      <c r="D58" s="29">
        <f>D48*10</f>
        <v>50</v>
      </c>
      <c r="E58" s="27" t="s">
        <v>140</v>
      </c>
      <c r="F58" s="27">
        <v>1</v>
      </c>
      <c r="G58" s="27" t="s">
        <v>21</v>
      </c>
      <c r="H58" s="32">
        <v>10</v>
      </c>
      <c r="I58" s="78">
        <f t="shared" si="2"/>
        <v>500</v>
      </c>
      <c r="J58" s="45"/>
      <c r="K58" s="52"/>
      <c r="L58" s="52"/>
      <c r="M58" s="52"/>
      <c r="N58" s="52"/>
      <c r="O58" s="52"/>
      <c r="P58" s="52"/>
    </row>
    <row r="59" spans="1:16">
      <c r="A59" s="52"/>
      <c r="B59" s="28"/>
      <c r="C59" s="134" t="s">
        <v>141</v>
      </c>
      <c r="D59" s="29">
        <f>D48*4</f>
        <v>20</v>
      </c>
      <c r="E59" s="27" t="s">
        <v>106</v>
      </c>
      <c r="F59" s="27">
        <v>1</v>
      </c>
      <c r="G59" s="27" t="s">
        <v>21</v>
      </c>
      <c r="H59" s="32">
        <v>15</v>
      </c>
      <c r="I59" s="78">
        <f t="shared" si="2"/>
        <v>300</v>
      </c>
      <c r="J59" s="45" t="s">
        <v>142</v>
      </c>
      <c r="K59" s="52"/>
      <c r="L59" s="52"/>
      <c r="M59" s="52"/>
      <c r="N59" s="52"/>
      <c r="O59" s="52"/>
      <c r="P59" s="52"/>
    </row>
    <row r="60" spans="1:16">
      <c r="A60" s="52"/>
      <c r="B60" s="28"/>
      <c r="C60" s="134" t="s">
        <v>143</v>
      </c>
      <c r="D60" s="29">
        <f>D48*4</f>
        <v>20</v>
      </c>
      <c r="E60" s="27" t="s">
        <v>106</v>
      </c>
      <c r="F60" s="27">
        <v>1</v>
      </c>
      <c r="G60" s="27" t="s">
        <v>21</v>
      </c>
      <c r="H60" s="32">
        <v>3</v>
      </c>
      <c r="I60" s="78">
        <f t="shared" si="2"/>
        <v>60</v>
      </c>
      <c r="J60" s="45" t="s">
        <v>144</v>
      </c>
      <c r="K60" s="52"/>
      <c r="L60" s="52"/>
      <c r="M60" s="52"/>
      <c r="N60" s="52"/>
      <c r="O60" s="52"/>
      <c r="P60" s="52"/>
    </row>
    <row r="61" spans="1:16">
      <c r="A61" s="52"/>
      <c r="B61" s="28"/>
      <c r="C61" s="134" t="s">
        <v>145</v>
      </c>
      <c r="D61" s="27">
        <v>1</v>
      </c>
      <c r="E61" s="27" t="s">
        <v>29</v>
      </c>
      <c r="F61" s="27">
        <v>1</v>
      </c>
      <c r="G61" s="27" t="s">
        <v>21</v>
      </c>
      <c r="H61" s="32">
        <v>500</v>
      </c>
      <c r="I61" s="78">
        <f t="shared" si="2"/>
        <v>500</v>
      </c>
      <c r="J61" s="45"/>
      <c r="K61" s="52"/>
      <c r="L61" s="52"/>
      <c r="M61" s="52"/>
      <c r="N61" s="52"/>
      <c r="O61" s="52"/>
      <c r="P61" s="52"/>
    </row>
    <row r="62" spans="1:16" ht="22.5">
      <c r="A62" s="52"/>
      <c r="B62" s="28"/>
      <c r="C62" s="134" t="s">
        <v>146</v>
      </c>
      <c r="D62" s="29">
        <f>D48*200*3</f>
        <v>3000</v>
      </c>
      <c r="E62" s="27" t="s">
        <v>67</v>
      </c>
      <c r="F62" s="27">
        <v>1</v>
      </c>
      <c r="G62" s="27" t="s">
        <v>21</v>
      </c>
      <c r="H62" s="32">
        <v>0.75</v>
      </c>
      <c r="I62" s="78">
        <f t="shared" si="2"/>
        <v>2250</v>
      </c>
      <c r="J62" s="45" t="s">
        <v>147</v>
      </c>
      <c r="K62" s="52"/>
      <c r="L62" s="52"/>
      <c r="M62" s="52"/>
      <c r="N62" s="52"/>
      <c r="O62" s="52"/>
      <c r="P62" s="52"/>
    </row>
    <row r="63" spans="1:16">
      <c r="A63" s="52"/>
      <c r="B63" s="28"/>
      <c r="C63" s="134" t="s">
        <v>148</v>
      </c>
      <c r="D63" s="27">
        <v>1</v>
      </c>
      <c r="E63" s="27" t="s">
        <v>29</v>
      </c>
      <c r="F63" s="27">
        <v>1</v>
      </c>
      <c r="G63" s="27"/>
      <c r="H63" s="32">
        <v>1000</v>
      </c>
      <c r="I63" s="78">
        <f t="shared" si="2"/>
        <v>1000</v>
      </c>
      <c r="J63" s="45"/>
      <c r="K63" s="52"/>
      <c r="L63" s="52"/>
      <c r="M63" s="52"/>
      <c r="N63" s="52"/>
      <c r="O63" s="52"/>
      <c r="P63" s="52"/>
    </row>
    <row r="64" spans="1:16">
      <c r="A64" s="52"/>
      <c r="B64" s="59"/>
      <c r="C64" s="140" t="s">
        <v>97</v>
      </c>
      <c r="D64" s="23"/>
      <c r="E64" s="23"/>
      <c r="F64" s="24"/>
      <c r="G64" s="24"/>
      <c r="H64" s="25"/>
      <c r="I64" s="26">
        <f>SUM(I49:I63)</f>
        <v>14437.5</v>
      </c>
      <c r="J64" s="84"/>
      <c r="K64" s="52"/>
      <c r="L64" s="52"/>
      <c r="M64" s="52"/>
      <c r="N64" s="52"/>
      <c r="O64" s="52"/>
      <c r="P64" s="52"/>
    </row>
    <row r="65" spans="1:16">
      <c r="A65" s="52"/>
      <c r="B65" s="60"/>
      <c r="C65" s="141" t="s">
        <v>149</v>
      </c>
      <c r="D65" s="35">
        <v>5</v>
      </c>
      <c r="E65" s="11" t="s">
        <v>150</v>
      </c>
      <c r="F65" s="12"/>
      <c r="G65" s="12"/>
      <c r="H65" s="13"/>
      <c r="I65" s="14"/>
      <c r="J65" s="83"/>
      <c r="K65" s="52"/>
      <c r="L65" s="52"/>
      <c r="M65" s="52"/>
      <c r="N65" s="52"/>
      <c r="O65" s="52"/>
      <c r="P65" s="52"/>
    </row>
    <row r="66" spans="1:16">
      <c r="A66" s="52"/>
      <c r="B66" s="28"/>
      <c r="C66" s="134" t="s">
        <v>151</v>
      </c>
      <c r="D66" s="29">
        <f>D65</f>
        <v>5</v>
      </c>
      <c r="E66" s="27" t="s">
        <v>70</v>
      </c>
      <c r="F66" s="27">
        <v>3</v>
      </c>
      <c r="G66" s="27" t="s">
        <v>71</v>
      </c>
      <c r="H66" s="32">
        <v>300</v>
      </c>
      <c r="I66" s="78">
        <f>SUM(D66*F66*H66)</f>
        <v>4500</v>
      </c>
      <c r="J66" s="45" t="s">
        <v>152</v>
      </c>
      <c r="K66" s="52"/>
      <c r="L66" s="52"/>
      <c r="M66" s="52"/>
      <c r="N66" s="52"/>
      <c r="O66" s="52"/>
      <c r="P66" s="52"/>
    </row>
    <row r="67" spans="1:16">
      <c r="A67" s="52"/>
      <c r="B67" s="50" t="s">
        <v>61</v>
      </c>
      <c r="C67" s="134" t="s">
        <v>123</v>
      </c>
      <c r="D67" s="29">
        <f>D65</f>
        <v>5</v>
      </c>
      <c r="E67" s="27" t="s">
        <v>70</v>
      </c>
      <c r="F67" s="27">
        <v>15</v>
      </c>
      <c r="G67" s="27" t="s">
        <v>63</v>
      </c>
      <c r="H67" s="40">
        <f>'BOQ 5'!H12</f>
        <v>58</v>
      </c>
      <c r="I67" s="78">
        <f>SUM(D67*F67*H67)</f>
        <v>4350</v>
      </c>
      <c r="J67" s="45" t="s">
        <v>153</v>
      </c>
      <c r="K67" s="52"/>
      <c r="L67" s="52"/>
      <c r="M67" s="52"/>
      <c r="N67" s="52"/>
      <c r="O67" s="52"/>
      <c r="P67" s="52"/>
    </row>
    <row r="68" spans="1:16" ht="22.5">
      <c r="A68" s="52"/>
      <c r="B68" s="28"/>
      <c r="C68" s="134" t="s">
        <v>75</v>
      </c>
      <c r="D68" s="29">
        <f>D65</f>
        <v>5</v>
      </c>
      <c r="E68" s="27" t="s">
        <v>76</v>
      </c>
      <c r="F68" s="29">
        <f>F66</f>
        <v>3</v>
      </c>
      <c r="G68" s="27" t="s">
        <v>71</v>
      </c>
      <c r="H68" s="32">
        <v>20</v>
      </c>
      <c r="I68" s="78">
        <f>SUM(D68*F68*H68)</f>
        <v>300</v>
      </c>
      <c r="J68" s="45" t="s">
        <v>79</v>
      </c>
      <c r="K68" s="52"/>
      <c r="L68" s="52"/>
      <c r="M68" s="52"/>
      <c r="N68" s="52"/>
      <c r="O68" s="52"/>
      <c r="P68" s="52"/>
    </row>
    <row r="69" spans="1:16">
      <c r="A69" s="52"/>
      <c r="B69" s="28"/>
      <c r="C69" s="134" t="s">
        <v>78</v>
      </c>
      <c r="D69" s="29">
        <f>D65</f>
        <v>5</v>
      </c>
      <c r="E69" s="27" t="s">
        <v>26</v>
      </c>
      <c r="F69" s="27">
        <v>1</v>
      </c>
      <c r="G69" s="27" t="s">
        <v>21</v>
      </c>
      <c r="H69" s="32">
        <v>200</v>
      </c>
      <c r="I69" s="78">
        <f>SUM(D69*F69*H69)</f>
        <v>1000</v>
      </c>
      <c r="J69" s="45" t="s">
        <v>79</v>
      </c>
      <c r="K69" s="52"/>
      <c r="L69" s="52"/>
      <c r="M69" s="52"/>
      <c r="N69" s="52"/>
      <c r="O69" s="52"/>
      <c r="P69" s="52"/>
    </row>
    <row r="70" spans="1:16" ht="33">
      <c r="A70" s="52"/>
      <c r="B70" s="50" t="s">
        <v>80</v>
      </c>
      <c r="C70" s="134" t="s">
        <v>81</v>
      </c>
      <c r="D70" s="29">
        <f>D65</f>
        <v>5</v>
      </c>
      <c r="E70" s="27" t="s">
        <v>76</v>
      </c>
      <c r="F70" s="29">
        <f>F66</f>
        <v>3</v>
      </c>
      <c r="G70" s="27" t="s">
        <v>71</v>
      </c>
      <c r="H70" s="40">
        <f>'BOQ 9'!H15</f>
        <v>45.5</v>
      </c>
      <c r="I70" s="78">
        <f>SUM(D70*F70*H70)</f>
        <v>682.5</v>
      </c>
      <c r="J70" s="45" t="s">
        <v>82</v>
      </c>
      <c r="K70" s="52"/>
      <c r="L70" s="52"/>
      <c r="M70" s="52"/>
      <c r="N70" s="52"/>
      <c r="O70" s="52"/>
      <c r="P70" s="52"/>
    </row>
    <row r="71" spans="1:16">
      <c r="A71" s="52"/>
      <c r="B71" s="28"/>
      <c r="C71" s="134" t="s">
        <v>137</v>
      </c>
      <c r="D71" s="29">
        <f>D65</f>
        <v>5</v>
      </c>
      <c r="E71" s="27" t="s">
        <v>138</v>
      </c>
      <c r="F71" s="29">
        <v>2</v>
      </c>
      <c r="G71" s="27" t="s">
        <v>34</v>
      </c>
      <c r="H71" s="32">
        <v>15</v>
      </c>
      <c r="I71" s="78">
        <f t="shared" ref="I71:I83" si="3">SUM(D71*F71*H71)</f>
        <v>150</v>
      </c>
      <c r="J71" s="45" t="s">
        <v>154</v>
      </c>
      <c r="K71" s="52"/>
      <c r="L71" s="52"/>
      <c r="M71" s="52"/>
      <c r="N71" s="52"/>
      <c r="O71" s="52"/>
      <c r="P71" s="52"/>
    </row>
    <row r="72" spans="1:16" ht="33">
      <c r="A72" s="52"/>
      <c r="B72" s="50" t="s">
        <v>155</v>
      </c>
      <c r="C72" s="134" t="s">
        <v>156</v>
      </c>
      <c r="D72" s="29">
        <f>D65*100</f>
        <v>500</v>
      </c>
      <c r="E72" s="27" t="s">
        <v>76</v>
      </c>
      <c r="F72" s="29">
        <v>1</v>
      </c>
      <c r="G72" s="27" t="s">
        <v>21</v>
      </c>
      <c r="H72" s="40">
        <f>'BOQ 8'!H11</f>
        <v>10</v>
      </c>
      <c r="I72" s="78">
        <f>SUM(D72*F72*H72)</f>
        <v>5000</v>
      </c>
      <c r="J72" s="45" t="s">
        <v>157</v>
      </c>
      <c r="K72" s="52"/>
      <c r="L72" s="52"/>
      <c r="M72" s="52"/>
      <c r="N72" s="52"/>
      <c r="O72" s="52"/>
      <c r="P72" s="52"/>
    </row>
    <row r="73" spans="1:16" ht="22.5">
      <c r="A73" s="52"/>
      <c r="B73" s="28"/>
      <c r="C73" s="134" t="s">
        <v>139</v>
      </c>
      <c r="D73" s="29">
        <f>D65*10</f>
        <v>50</v>
      </c>
      <c r="E73" s="27" t="s">
        <v>140</v>
      </c>
      <c r="F73" s="27">
        <v>1</v>
      </c>
      <c r="G73" s="27"/>
      <c r="H73" s="32">
        <v>10</v>
      </c>
      <c r="I73" s="78">
        <f t="shared" si="3"/>
        <v>500</v>
      </c>
      <c r="J73" s="45"/>
      <c r="K73" s="52"/>
      <c r="L73" s="52"/>
      <c r="M73" s="52"/>
      <c r="N73" s="52"/>
      <c r="O73" s="52"/>
      <c r="P73" s="52"/>
    </row>
    <row r="74" spans="1:16">
      <c r="A74" s="52"/>
      <c r="B74" s="28"/>
      <c r="C74" s="134" t="s">
        <v>141</v>
      </c>
      <c r="D74" s="29">
        <f>D65*4</f>
        <v>20</v>
      </c>
      <c r="E74" s="27" t="s">
        <v>106</v>
      </c>
      <c r="F74" s="27">
        <v>1</v>
      </c>
      <c r="G74" s="27" t="s">
        <v>21</v>
      </c>
      <c r="H74" s="32">
        <v>15</v>
      </c>
      <c r="I74" s="78">
        <f t="shared" si="3"/>
        <v>300</v>
      </c>
      <c r="J74" s="45"/>
      <c r="K74" s="52"/>
      <c r="L74" s="52"/>
      <c r="M74" s="52"/>
      <c r="N74" s="52"/>
      <c r="O74" s="52"/>
      <c r="P74" s="52"/>
    </row>
    <row r="75" spans="1:16">
      <c r="A75" s="52"/>
      <c r="B75" s="28"/>
      <c r="C75" s="134" t="s">
        <v>143</v>
      </c>
      <c r="D75" s="29">
        <f>D65*3*5</f>
        <v>75</v>
      </c>
      <c r="E75" s="27" t="s">
        <v>106</v>
      </c>
      <c r="F75" s="27">
        <v>1</v>
      </c>
      <c r="G75" s="27" t="s">
        <v>21</v>
      </c>
      <c r="H75" s="32">
        <v>3</v>
      </c>
      <c r="I75" s="78">
        <f t="shared" si="3"/>
        <v>225</v>
      </c>
      <c r="J75" s="45" t="s">
        <v>158</v>
      </c>
      <c r="K75" s="52"/>
      <c r="L75" s="52"/>
      <c r="M75" s="52"/>
      <c r="N75" s="52"/>
      <c r="O75" s="52"/>
      <c r="P75" s="52"/>
    </row>
    <row r="76" spans="1:16" ht="33">
      <c r="A76" s="52"/>
      <c r="B76" s="50" t="s">
        <v>159</v>
      </c>
      <c r="C76" s="134" t="s">
        <v>160</v>
      </c>
      <c r="D76" s="29">
        <f>D65*3</f>
        <v>15</v>
      </c>
      <c r="E76" s="27" t="s">
        <v>76</v>
      </c>
      <c r="F76" s="29">
        <f>F4</f>
        <v>6</v>
      </c>
      <c r="G76" s="27" t="s">
        <v>4</v>
      </c>
      <c r="H76" s="40">
        <f>'BOQ 13'!H18</f>
        <v>42.75</v>
      </c>
      <c r="I76" s="78">
        <f t="shared" si="3"/>
        <v>3847.5</v>
      </c>
      <c r="J76" s="45" t="s">
        <v>161</v>
      </c>
      <c r="K76" s="52"/>
      <c r="L76" s="52"/>
      <c r="M76" s="52"/>
      <c r="N76" s="52"/>
      <c r="O76" s="52"/>
      <c r="P76" s="52"/>
    </row>
    <row r="77" spans="1:16">
      <c r="A77" s="52"/>
      <c r="B77" s="28"/>
      <c r="C77" s="134" t="s">
        <v>162</v>
      </c>
      <c r="D77" s="27">
        <v>1</v>
      </c>
      <c r="E77" s="27" t="s">
        <v>29</v>
      </c>
      <c r="F77" s="27">
        <v>1</v>
      </c>
      <c r="G77" s="27" t="s">
        <v>21</v>
      </c>
      <c r="H77" s="32">
        <v>500</v>
      </c>
      <c r="I77" s="78">
        <f t="shared" si="3"/>
        <v>500</v>
      </c>
      <c r="J77" s="45"/>
      <c r="K77" s="52"/>
      <c r="L77" s="52"/>
      <c r="M77" s="52"/>
      <c r="N77" s="52"/>
      <c r="O77" s="52"/>
      <c r="P77" s="52"/>
    </row>
    <row r="78" spans="1:16">
      <c r="A78" s="52"/>
      <c r="B78" s="28"/>
      <c r="C78" s="134" t="s">
        <v>163</v>
      </c>
      <c r="D78" s="27">
        <v>1</v>
      </c>
      <c r="E78" s="27" t="s">
        <v>29</v>
      </c>
      <c r="F78" s="27">
        <v>1</v>
      </c>
      <c r="G78" s="27" t="s">
        <v>21</v>
      </c>
      <c r="H78" s="32">
        <v>1000</v>
      </c>
      <c r="I78" s="78">
        <f t="shared" si="3"/>
        <v>1000</v>
      </c>
      <c r="J78" s="45" t="s">
        <v>161</v>
      </c>
      <c r="K78" s="52"/>
      <c r="L78" s="52"/>
      <c r="M78" s="52"/>
      <c r="N78" s="52"/>
      <c r="O78" s="52"/>
      <c r="P78" s="52"/>
    </row>
    <row r="79" spans="1:16" s="42" customFormat="1">
      <c r="A79" s="52"/>
      <c r="B79" s="28"/>
      <c r="C79" s="134" t="s">
        <v>164</v>
      </c>
      <c r="D79" s="27"/>
      <c r="E79" s="27" t="s">
        <v>29</v>
      </c>
      <c r="F79" s="27">
        <v>1</v>
      </c>
      <c r="G79" s="27" t="s">
        <v>21</v>
      </c>
      <c r="H79" s="32"/>
      <c r="I79" s="78">
        <f t="shared" si="3"/>
        <v>0</v>
      </c>
      <c r="J79" s="45"/>
      <c r="K79" s="52"/>
      <c r="L79" s="52"/>
      <c r="M79" s="52"/>
      <c r="N79" s="52"/>
      <c r="O79" s="52"/>
      <c r="P79" s="52"/>
    </row>
    <row r="80" spans="1:16" s="42" customFormat="1">
      <c r="A80" s="52"/>
      <c r="B80" s="28"/>
      <c r="C80" s="134" t="s">
        <v>165</v>
      </c>
      <c r="D80" s="27"/>
      <c r="E80" s="27"/>
      <c r="F80" s="27"/>
      <c r="G80" s="27"/>
      <c r="H80" s="32"/>
      <c r="I80" s="78">
        <f t="shared" si="3"/>
        <v>0</v>
      </c>
      <c r="J80" s="45"/>
      <c r="K80" s="52"/>
      <c r="L80" s="52"/>
      <c r="M80" s="52"/>
      <c r="N80" s="52"/>
      <c r="O80" s="52"/>
      <c r="P80" s="52"/>
    </row>
    <row r="81" spans="1:16" s="42" customFormat="1" ht="22.5">
      <c r="A81" s="52"/>
      <c r="B81" s="27"/>
      <c r="C81" s="134" t="s">
        <v>166</v>
      </c>
      <c r="D81" s="27"/>
      <c r="E81" s="27"/>
      <c r="F81" s="27"/>
      <c r="G81" s="27"/>
      <c r="H81" s="32"/>
      <c r="I81" s="78">
        <f t="shared" si="3"/>
        <v>0</v>
      </c>
      <c r="J81" s="45"/>
      <c r="K81" s="52"/>
      <c r="L81" s="52"/>
      <c r="M81" s="52"/>
      <c r="N81" s="52"/>
      <c r="O81" s="52"/>
      <c r="P81" s="52"/>
    </row>
    <row r="82" spans="1:16" s="42" customFormat="1">
      <c r="A82" s="56"/>
      <c r="B82" s="82" t="s">
        <v>167</v>
      </c>
      <c r="C82" s="134" t="s">
        <v>168</v>
      </c>
      <c r="D82" s="29">
        <f>D65</f>
        <v>5</v>
      </c>
      <c r="E82" s="27" t="s">
        <v>91</v>
      </c>
      <c r="F82" s="27">
        <v>1</v>
      </c>
      <c r="G82" s="27" t="s">
        <v>21</v>
      </c>
      <c r="H82" s="32">
        <f>'BOQ 10'!H19</f>
        <v>41.5</v>
      </c>
      <c r="I82" s="78">
        <f t="shared" si="3"/>
        <v>207.5</v>
      </c>
      <c r="J82" s="45" t="s">
        <v>169</v>
      </c>
      <c r="K82" s="52"/>
      <c r="L82" s="52"/>
      <c r="M82" s="52"/>
      <c r="N82" s="52"/>
      <c r="O82" s="52"/>
      <c r="P82" s="52"/>
    </row>
    <row r="83" spans="1:16" s="56" customFormat="1">
      <c r="A83" s="52"/>
      <c r="B83" s="62"/>
      <c r="C83" s="142" t="s">
        <v>170</v>
      </c>
      <c r="D83" s="29">
        <f>D65</f>
        <v>5</v>
      </c>
      <c r="E83" s="27" t="s">
        <v>17</v>
      </c>
      <c r="F83" s="29">
        <f>F4</f>
        <v>6</v>
      </c>
      <c r="G83" s="27" t="s">
        <v>4</v>
      </c>
      <c r="H83" s="32"/>
      <c r="I83" s="78">
        <f t="shared" si="3"/>
        <v>0</v>
      </c>
      <c r="J83" s="45"/>
      <c r="K83" s="52"/>
      <c r="L83" s="52"/>
      <c r="M83" s="52"/>
      <c r="N83" s="52"/>
      <c r="O83" s="52"/>
      <c r="P83" s="52"/>
    </row>
    <row r="84" spans="1:16">
      <c r="A84" s="52"/>
      <c r="B84" s="59"/>
      <c r="C84" s="140" t="s">
        <v>97</v>
      </c>
      <c r="D84" s="23"/>
      <c r="E84" s="23"/>
      <c r="F84" s="24"/>
      <c r="G84" s="24"/>
      <c r="H84" s="25"/>
      <c r="I84" s="26">
        <f>SUM(I66:I78)</f>
        <v>22355</v>
      </c>
      <c r="J84" s="84"/>
      <c r="K84" s="52"/>
      <c r="L84" s="52"/>
      <c r="M84" s="52"/>
      <c r="N84" s="52"/>
      <c r="O84" s="52"/>
      <c r="P84" s="52"/>
    </row>
    <row r="85" spans="1:16" s="42" customFormat="1">
      <c r="A85" s="52"/>
      <c r="B85" s="60"/>
      <c r="C85" s="141" t="s">
        <v>171</v>
      </c>
      <c r="D85" s="11"/>
      <c r="E85" s="11"/>
      <c r="F85" s="12"/>
      <c r="G85" s="12"/>
      <c r="H85" s="13"/>
      <c r="I85" s="14"/>
      <c r="J85" s="47"/>
      <c r="K85" s="52"/>
      <c r="L85" s="52"/>
      <c r="M85" s="52"/>
      <c r="N85" s="52"/>
      <c r="O85" s="52"/>
      <c r="P85" s="52"/>
    </row>
    <row r="86" spans="1:16" s="42" customFormat="1" ht="33">
      <c r="A86" s="51"/>
      <c r="B86" s="28"/>
      <c r="C86" s="134" t="s">
        <v>172</v>
      </c>
      <c r="D86" s="27">
        <v>200</v>
      </c>
      <c r="E86" s="27" t="s">
        <v>106</v>
      </c>
      <c r="F86" s="27">
        <v>1</v>
      </c>
      <c r="G86" s="27"/>
      <c r="H86" s="32">
        <v>0.75</v>
      </c>
      <c r="I86" s="30">
        <f>SUM(D86*F86*H86)</f>
        <v>150</v>
      </c>
      <c r="J86" s="45" t="s">
        <v>173</v>
      </c>
      <c r="K86" s="51"/>
      <c r="L86" s="52"/>
      <c r="M86" s="52"/>
      <c r="N86" s="52"/>
      <c r="O86" s="52"/>
      <c r="P86" s="52"/>
    </row>
    <row r="87" spans="1:16" s="42" customFormat="1" ht="22.5">
      <c r="A87" s="51"/>
      <c r="B87" s="50" t="s">
        <v>61</v>
      </c>
      <c r="C87" s="134" t="s">
        <v>174</v>
      </c>
      <c r="D87" s="27">
        <v>10</v>
      </c>
      <c r="E87" s="27" t="s">
        <v>106</v>
      </c>
      <c r="F87" s="27">
        <v>1</v>
      </c>
      <c r="G87" s="27"/>
      <c r="H87" s="40">
        <f>'BOQ 5'!H12</f>
        <v>58</v>
      </c>
      <c r="I87" s="30">
        <f>SUM(D87*F87*H87)</f>
        <v>580</v>
      </c>
      <c r="J87" s="45" t="s">
        <v>175</v>
      </c>
      <c r="K87" s="51"/>
      <c r="L87" s="52"/>
      <c r="M87" s="52"/>
      <c r="N87" s="52"/>
      <c r="O87" s="52"/>
      <c r="P87" s="52"/>
    </row>
    <row r="88" spans="1:16" s="42" customFormat="1" ht="33">
      <c r="A88" s="52"/>
      <c r="B88" s="28"/>
      <c r="C88" s="134" t="s">
        <v>176</v>
      </c>
      <c r="D88" s="27">
        <v>200</v>
      </c>
      <c r="E88" s="27" t="s">
        <v>106</v>
      </c>
      <c r="F88" s="27">
        <v>1</v>
      </c>
      <c r="G88" s="27"/>
      <c r="H88" s="32">
        <v>3</v>
      </c>
      <c r="I88" s="30">
        <f>SUM(D88*F88*H88)</f>
        <v>600</v>
      </c>
      <c r="J88" s="45" t="s">
        <v>177</v>
      </c>
      <c r="K88" s="52"/>
      <c r="L88" s="52"/>
      <c r="M88" s="52"/>
      <c r="N88" s="52"/>
      <c r="O88" s="52"/>
      <c r="P88" s="52"/>
    </row>
    <row r="89" spans="1:16" s="42" customFormat="1">
      <c r="A89" s="52"/>
      <c r="B89" s="50" t="s">
        <v>167</v>
      </c>
      <c r="C89" s="134" t="s">
        <v>178</v>
      </c>
      <c r="D89" s="28">
        <v>1</v>
      </c>
      <c r="E89" s="27" t="s">
        <v>29</v>
      </c>
      <c r="F89" s="27">
        <v>1</v>
      </c>
      <c r="G89" s="27"/>
      <c r="H89" s="40">
        <f>'BOQ 10'!H19</f>
        <v>41.5</v>
      </c>
      <c r="I89" s="30">
        <f>SUM(D89*F89*H89)</f>
        <v>41.5</v>
      </c>
      <c r="J89" s="45" t="s">
        <v>179</v>
      </c>
      <c r="K89" s="52"/>
      <c r="L89" s="52"/>
      <c r="M89" s="52"/>
      <c r="N89" s="52"/>
      <c r="O89" s="52"/>
      <c r="P89" s="52"/>
    </row>
    <row r="90" spans="1:16" s="42" customFormat="1">
      <c r="A90" s="52"/>
      <c r="B90" s="59"/>
      <c r="C90" s="140" t="s">
        <v>97</v>
      </c>
      <c r="D90" s="23"/>
      <c r="E90" s="23"/>
      <c r="F90" s="24"/>
      <c r="G90" s="24"/>
      <c r="H90" s="25"/>
      <c r="I90" s="26">
        <f>SUM(I86:I89)</f>
        <v>1371.5</v>
      </c>
      <c r="J90" s="84"/>
      <c r="K90" s="52"/>
      <c r="L90" s="52"/>
      <c r="M90" s="52"/>
      <c r="N90" s="52"/>
      <c r="O90" s="52"/>
      <c r="P90" s="52"/>
    </row>
    <row r="91" spans="1:16">
      <c r="A91" s="52"/>
      <c r="B91" s="146"/>
      <c r="C91" s="147" t="s">
        <v>180</v>
      </c>
      <c r="D91" s="148"/>
      <c r="E91" s="148"/>
      <c r="F91" s="149"/>
      <c r="G91" s="149"/>
      <c r="H91" s="150"/>
      <c r="I91" s="151"/>
      <c r="J91" s="152"/>
      <c r="K91" s="52"/>
      <c r="L91" s="52"/>
      <c r="M91" s="52"/>
      <c r="N91" s="52"/>
      <c r="O91" s="52"/>
      <c r="P91" s="52"/>
    </row>
    <row r="92" spans="1:16">
      <c r="A92" s="52"/>
      <c r="B92" s="153"/>
      <c r="C92" s="154" t="s">
        <v>181</v>
      </c>
      <c r="D92" s="155">
        <f>ROUNDUP((D4/30000),0)</f>
        <v>1</v>
      </c>
      <c r="E92" s="156" t="s">
        <v>182</v>
      </c>
      <c r="F92" s="157">
        <f>$F$4</f>
        <v>6</v>
      </c>
      <c r="G92" s="156" t="s">
        <v>4</v>
      </c>
      <c r="H92" s="158">
        <v>6004.55</v>
      </c>
      <c r="I92" s="159">
        <f>SUM(D92*F92*H92)</f>
        <v>36027.300000000003</v>
      </c>
      <c r="J92" s="160" t="s">
        <v>183</v>
      </c>
      <c r="K92" s="52"/>
      <c r="L92" s="52"/>
      <c r="M92" s="52"/>
      <c r="N92" s="52"/>
      <c r="O92" s="52"/>
      <c r="P92" s="52"/>
    </row>
    <row r="93" spans="1:16">
      <c r="A93" s="52"/>
      <c r="B93" s="153"/>
      <c r="C93" s="154" t="s">
        <v>184</v>
      </c>
      <c r="D93" s="155">
        <f>ROUNDUP((D4/10000),0)</f>
        <v>1</v>
      </c>
      <c r="E93" s="156" t="s">
        <v>182</v>
      </c>
      <c r="F93" s="155">
        <f>$F$4</f>
        <v>6</v>
      </c>
      <c r="G93" s="156" t="s">
        <v>4</v>
      </c>
      <c r="H93" s="158">
        <v>1800</v>
      </c>
      <c r="I93" s="159">
        <f>SUM(D93*F93*H93)</f>
        <v>10800</v>
      </c>
      <c r="J93" s="160" t="s">
        <v>185</v>
      </c>
      <c r="K93" s="52"/>
      <c r="L93" s="52"/>
      <c r="M93" s="52"/>
      <c r="N93" s="52"/>
      <c r="O93" s="52"/>
      <c r="P93" s="52"/>
    </row>
    <row r="94" spans="1:16">
      <c r="A94" s="52"/>
      <c r="B94" s="153"/>
      <c r="C94" s="154" t="s">
        <v>186</v>
      </c>
      <c r="D94" s="155">
        <f>ROUNDUP((D4/5000),0)</f>
        <v>2</v>
      </c>
      <c r="E94" s="156" t="s">
        <v>182</v>
      </c>
      <c r="F94" s="155">
        <f t="shared" ref="F94:F98" si="4">$F$4</f>
        <v>6</v>
      </c>
      <c r="G94" s="156" t="s">
        <v>4</v>
      </c>
      <c r="H94" s="158">
        <v>850</v>
      </c>
      <c r="I94" s="159">
        <f>SUM(D94*F94*H94)</f>
        <v>10200</v>
      </c>
      <c r="J94" s="160" t="s">
        <v>187</v>
      </c>
      <c r="K94" s="52"/>
      <c r="L94" s="52"/>
      <c r="M94" s="52"/>
      <c r="N94" s="52"/>
      <c r="O94" s="52"/>
      <c r="P94" s="52"/>
    </row>
    <row r="95" spans="1:16" s="1" customFormat="1">
      <c r="A95" s="51"/>
      <c r="B95" s="153"/>
      <c r="C95" s="154" t="s">
        <v>188</v>
      </c>
      <c r="D95" s="156">
        <v>1</v>
      </c>
      <c r="E95" s="156" t="s">
        <v>182</v>
      </c>
      <c r="F95" s="155">
        <f t="shared" si="4"/>
        <v>6</v>
      </c>
      <c r="G95" s="156" t="s">
        <v>4</v>
      </c>
      <c r="H95" s="158">
        <v>6004.55</v>
      </c>
      <c r="I95" s="159">
        <f t="shared" ref="I95:I103" si="5">SUM(D95*F95*H95)</f>
        <v>36027.300000000003</v>
      </c>
      <c r="J95" s="161"/>
      <c r="K95" s="51"/>
      <c r="L95" s="51"/>
      <c r="M95" s="51"/>
      <c r="N95" s="51"/>
      <c r="O95" s="51"/>
      <c r="P95" s="51"/>
    </row>
    <row r="96" spans="1:16" s="1" customFormat="1">
      <c r="A96" s="51"/>
      <c r="B96" s="153"/>
      <c r="C96" s="154" t="s">
        <v>189</v>
      </c>
      <c r="D96" s="156">
        <v>1</v>
      </c>
      <c r="E96" s="156" t="s">
        <v>182</v>
      </c>
      <c r="F96" s="155">
        <f t="shared" si="4"/>
        <v>6</v>
      </c>
      <c r="G96" s="156" t="s">
        <v>4</v>
      </c>
      <c r="H96" s="158">
        <v>1800</v>
      </c>
      <c r="I96" s="159">
        <f t="shared" si="5"/>
        <v>10800</v>
      </c>
      <c r="J96" s="161"/>
      <c r="K96" s="51"/>
      <c r="L96" s="51"/>
      <c r="M96" s="51"/>
      <c r="N96" s="51"/>
      <c r="O96" s="51"/>
      <c r="P96" s="51"/>
    </row>
    <row r="97" spans="1:16" s="1" customFormat="1">
      <c r="A97" s="51"/>
      <c r="B97" s="153"/>
      <c r="C97" s="154" t="s">
        <v>190</v>
      </c>
      <c r="D97" s="156">
        <v>2</v>
      </c>
      <c r="E97" s="156" t="s">
        <v>182</v>
      </c>
      <c r="F97" s="155">
        <f t="shared" si="4"/>
        <v>6</v>
      </c>
      <c r="G97" s="156" t="s">
        <v>4</v>
      </c>
      <c r="H97" s="158">
        <v>850</v>
      </c>
      <c r="I97" s="159">
        <f t="shared" si="5"/>
        <v>10200</v>
      </c>
      <c r="J97" s="161"/>
      <c r="K97" s="51"/>
      <c r="L97" s="51"/>
      <c r="M97" s="51"/>
      <c r="N97" s="51"/>
      <c r="O97" s="51"/>
      <c r="P97" s="51"/>
    </row>
    <row r="98" spans="1:16" s="1" customFormat="1">
      <c r="A98" s="51"/>
      <c r="B98" s="153"/>
      <c r="C98" s="154" t="s">
        <v>191</v>
      </c>
      <c r="D98" s="156">
        <v>1</v>
      </c>
      <c r="E98" s="156" t="s">
        <v>182</v>
      </c>
      <c r="F98" s="155">
        <f t="shared" si="4"/>
        <v>6</v>
      </c>
      <c r="G98" s="156" t="s">
        <v>4</v>
      </c>
      <c r="H98" s="158">
        <v>1800</v>
      </c>
      <c r="I98" s="159">
        <f t="shared" si="5"/>
        <v>10800</v>
      </c>
      <c r="J98" s="161"/>
      <c r="K98" s="51"/>
      <c r="L98" s="51"/>
      <c r="M98" s="51"/>
      <c r="N98" s="51"/>
      <c r="O98" s="51"/>
      <c r="P98" s="51"/>
    </row>
    <row r="99" spans="1:16" s="1" customFormat="1">
      <c r="A99" s="51"/>
      <c r="B99" s="153"/>
      <c r="C99" s="154" t="s">
        <v>192</v>
      </c>
      <c r="D99" s="156">
        <v>10</v>
      </c>
      <c r="E99" s="156" t="s">
        <v>48</v>
      </c>
      <c r="F99" s="156">
        <v>15</v>
      </c>
      <c r="G99" s="156" t="s">
        <v>193</v>
      </c>
      <c r="H99" s="158">
        <v>30</v>
      </c>
      <c r="I99" s="159">
        <f t="shared" si="5"/>
        <v>4500</v>
      </c>
      <c r="J99" s="161"/>
      <c r="K99" s="51"/>
      <c r="L99" s="51"/>
      <c r="M99" s="51"/>
      <c r="N99" s="51"/>
      <c r="O99" s="51"/>
      <c r="P99" s="51"/>
    </row>
    <row r="100" spans="1:16" s="1" customFormat="1">
      <c r="A100" s="51"/>
      <c r="B100" s="153"/>
      <c r="C100" s="154" t="s">
        <v>194</v>
      </c>
      <c r="D100" s="156">
        <v>3</v>
      </c>
      <c r="E100" s="156" t="s">
        <v>182</v>
      </c>
      <c r="F100" s="155">
        <f>$F$4</f>
        <v>6</v>
      </c>
      <c r="G100" s="156" t="s">
        <v>4</v>
      </c>
      <c r="H100" s="158">
        <v>300</v>
      </c>
      <c r="I100" s="159">
        <f>SUM(D100*F100*H100)</f>
        <v>5400</v>
      </c>
      <c r="J100" s="161"/>
      <c r="K100" s="51"/>
      <c r="L100" s="51"/>
      <c r="M100" s="51"/>
      <c r="N100" s="51"/>
      <c r="O100" s="51"/>
      <c r="P100" s="51"/>
    </row>
    <row r="101" spans="1:16">
      <c r="A101" s="52"/>
      <c r="B101" s="153"/>
      <c r="C101" s="154" t="s">
        <v>195</v>
      </c>
      <c r="D101" s="156">
        <v>2</v>
      </c>
      <c r="E101" s="156" t="s">
        <v>196</v>
      </c>
      <c r="F101" s="156">
        <v>1</v>
      </c>
      <c r="G101" s="156" t="s">
        <v>21</v>
      </c>
      <c r="H101" s="162">
        <v>1500</v>
      </c>
      <c r="I101" s="159">
        <f t="shared" si="5"/>
        <v>3000</v>
      </c>
      <c r="J101" s="161"/>
      <c r="K101" s="52"/>
      <c r="L101" s="52"/>
      <c r="M101" s="52"/>
      <c r="N101" s="52"/>
      <c r="O101" s="52"/>
      <c r="P101" s="52"/>
    </row>
    <row r="102" spans="1:16">
      <c r="A102" s="52"/>
      <c r="B102" s="153"/>
      <c r="C102" s="154" t="s">
        <v>197</v>
      </c>
      <c r="D102" s="156">
        <v>1</v>
      </c>
      <c r="E102" s="156" t="s">
        <v>198</v>
      </c>
      <c r="F102" s="156">
        <v>1</v>
      </c>
      <c r="G102" s="156" t="s">
        <v>21</v>
      </c>
      <c r="H102" s="162">
        <v>1205</v>
      </c>
      <c r="I102" s="159">
        <f t="shared" si="5"/>
        <v>1205</v>
      </c>
      <c r="J102" s="161"/>
      <c r="K102" s="52"/>
      <c r="L102" s="52"/>
      <c r="M102" s="52"/>
      <c r="N102" s="52"/>
      <c r="O102" s="52"/>
      <c r="P102" s="52"/>
    </row>
    <row r="103" spans="1:16">
      <c r="A103" s="52"/>
      <c r="B103" s="153"/>
      <c r="C103" s="154" t="s">
        <v>199</v>
      </c>
      <c r="D103" s="156">
        <v>3</v>
      </c>
      <c r="E103" s="156" t="s">
        <v>200</v>
      </c>
      <c r="F103" s="155">
        <f>$F$4</f>
        <v>6</v>
      </c>
      <c r="G103" s="156" t="s">
        <v>4</v>
      </c>
      <c r="H103" s="162">
        <v>1873.32</v>
      </c>
      <c r="I103" s="159">
        <f t="shared" si="5"/>
        <v>33719.760000000002</v>
      </c>
      <c r="J103" s="161"/>
      <c r="K103" s="52"/>
      <c r="L103" s="52"/>
      <c r="M103" s="52"/>
      <c r="N103" s="52"/>
      <c r="O103" s="52"/>
      <c r="P103" s="52"/>
    </row>
    <row r="104" spans="1:16">
      <c r="A104" s="52"/>
      <c r="B104" s="153"/>
      <c r="C104" s="154" t="s">
        <v>201</v>
      </c>
      <c r="D104" s="156">
        <v>1</v>
      </c>
      <c r="E104" s="156" t="s">
        <v>202</v>
      </c>
      <c r="F104" s="155">
        <f>$F$4</f>
        <v>6</v>
      </c>
      <c r="G104" s="156" t="s">
        <v>4</v>
      </c>
      <c r="H104" s="162">
        <v>800</v>
      </c>
      <c r="I104" s="159">
        <f t="shared" ref="I104:I110" si="6">SUM(D104*F104*H104)</f>
        <v>4800</v>
      </c>
      <c r="J104" s="161"/>
      <c r="K104" s="52"/>
      <c r="L104" s="52"/>
      <c r="M104" s="52"/>
      <c r="N104" s="52"/>
      <c r="O104" s="52"/>
      <c r="P104" s="52"/>
    </row>
    <row r="105" spans="1:16">
      <c r="A105" s="52"/>
      <c r="B105" s="153"/>
      <c r="C105" s="154" t="s">
        <v>203</v>
      </c>
      <c r="D105" s="156">
        <v>1</v>
      </c>
      <c r="E105" s="156" t="s">
        <v>204</v>
      </c>
      <c r="F105" s="155">
        <f>$F$4</f>
        <v>6</v>
      </c>
      <c r="G105" s="156" t="s">
        <v>4</v>
      </c>
      <c r="H105" s="162">
        <v>800</v>
      </c>
      <c r="I105" s="159">
        <f t="shared" si="6"/>
        <v>4800</v>
      </c>
      <c r="J105" s="161"/>
      <c r="K105" s="52"/>
      <c r="L105" s="52"/>
      <c r="M105" s="52"/>
      <c r="N105" s="52"/>
      <c r="O105" s="52"/>
      <c r="P105" s="52"/>
    </row>
    <row r="106" spans="1:16">
      <c r="A106" s="52"/>
      <c r="B106" s="153"/>
      <c r="C106" s="154" t="s">
        <v>205</v>
      </c>
      <c r="D106" s="156">
        <v>1</v>
      </c>
      <c r="E106" s="156" t="s">
        <v>202</v>
      </c>
      <c r="F106" s="156">
        <v>1</v>
      </c>
      <c r="G106" s="156" t="s">
        <v>21</v>
      </c>
      <c r="H106" s="162">
        <v>1000</v>
      </c>
      <c r="I106" s="159">
        <f t="shared" si="6"/>
        <v>1000</v>
      </c>
      <c r="J106" s="161"/>
      <c r="K106" s="52"/>
      <c r="L106" s="52"/>
      <c r="M106" s="52"/>
      <c r="N106" s="52"/>
      <c r="O106" s="52"/>
      <c r="P106" s="52"/>
    </row>
    <row r="107" spans="1:16" ht="22.5">
      <c r="A107" s="52"/>
      <c r="B107" s="153"/>
      <c r="C107" s="154" t="s">
        <v>206</v>
      </c>
      <c r="D107" s="156">
        <v>1</v>
      </c>
      <c r="E107" s="156" t="s">
        <v>207</v>
      </c>
      <c r="F107" s="156">
        <v>1</v>
      </c>
      <c r="G107" s="156" t="s">
        <v>21</v>
      </c>
      <c r="H107" s="162">
        <v>500</v>
      </c>
      <c r="I107" s="159">
        <f t="shared" si="6"/>
        <v>500</v>
      </c>
      <c r="J107" s="161"/>
      <c r="K107" s="52"/>
      <c r="L107" s="52"/>
      <c r="M107" s="52"/>
      <c r="N107" s="52"/>
      <c r="O107" s="52"/>
      <c r="P107" s="52"/>
    </row>
    <row r="108" spans="1:16">
      <c r="A108" s="52"/>
      <c r="B108" s="153"/>
      <c r="C108" s="154" t="s">
        <v>208</v>
      </c>
      <c r="D108" s="156">
        <v>1</v>
      </c>
      <c r="E108" s="156" t="s">
        <v>202</v>
      </c>
      <c r="F108" s="156">
        <v>1</v>
      </c>
      <c r="G108" s="156" t="s">
        <v>21</v>
      </c>
      <c r="H108" s="162">
        <v>1000</v>
      </c>
      <c r="I108" s="159">
        <f t="shared" si="6"/>
        <v>1000</v>
      </c>
      <c r="J108" s="161"/>
      <c r="K108" s="52"/>
      <c r="L108" s="52"/>
      <c r="M108" s="52"/>
      <c r="N108" s="52"/>
      <c r="O108" s="52"/>
      <c r="P108" s="52"/>
    </row>
    <row r="109" spans="1:16">
      <c r="A109" s="52"/>
      <c r="B109" s="153"/>
      <c r="C109" s="154" t="s">
        <v>209</v>
      </c>
      <c r="D109" s="156">
        <v>1</v>
      </c>
      <c r="E109" s="156" t="s">
        <v>202</v>
      </c>
      <c r="F109" s="156">
        <v>1</v>
      </c>
      <c r="G109" s="156" t="s">
        <v>21</v>
      </c>
      <c r="H109" s="162">
        <v>1000</v>
      </c>
      <c r="I109" s="159">
        <f t="shared" si="6"/>
        <v>1000</v>
      </c>
      <c r="J109" s="161"/>
      <c r="K109" s="52"/>
      <c r="L109" s="52"/>
      <c r="M109" s="52"/>
      <c r="N109" s="52"/>
      <c r="O109" s="52"/>
      <c r="P109" s="52"/>
    </row>
    <row r="110" spans="1:16">
      <c r="A110" s="52"/>
      <c r="B110" s="153"/>
      <c r="C110" s="154" t="s">
        <v>210</v>
      </c>
      <c r="D110" s="156">
        <v>1</v>
      </c>
      <c r="E110" s="156" t="s">
        <v>202</v>
      </c>
      <c r="F110" s="156">
        <v>1</v>
      </c>
      <c r="G110" s="156" t="s">
        <v>21</v>
      </c>
      <c r="H110" s="162">
        <v>2000</v>
      </c>
      <c r="I110" s="159">
        <f t="shared" si="6"/>
        <v>2000</v>
      </c>
      <c r="J110" s="161"/>
      <c r="K110" s="52"/>
      <c r="L110" s="52"/>
      <c r="M110" s="52"/>
      <c r="N110" s="52"/>
      <c r="O110" s="52"/>
      <c r="P110" s="52"/>
    </row>
    <row r="111" spans="1:16">
      <c r="A111" s="52"/>
      <c r="B111" s="163"/>
      <c r="C111" s="164" t="s">
        <v>97</v>
      </c>
      <c r="D111" s="165"/>
      <c r="E111" s="165"/>
      <c r="F111" s="166"/>
      <c r="G111" s="166"/>
      <c r="H111" s="167"/>
      <c r="I111" s="168">
        <f>SUM(I92:I110)</f>
        <v>187779.36000000002</v>
      </c>
      <c r="J111" s="169"/>
      <c r="K111" s="52"/>
      <c r="L111" s="52"/>
      <c r="M111" s="52"/>
      <c r="N111" s="52"/>
      <c r="O111" s="52"/>
      <c r="P111" s="52"/>
    </row>
    <row r="112" spans="1:16">
      <c r="A112" s="52"/>
      <c r="B112" s="170"/>
      <c r="C112" s="171" t="s">
        <v>211</v>
      </c>
      <c r="D112" s="172"/>
      <c r="E112" s="172"/>
      <c r="F112" s="173"/>
      <c r="G112" s="173"/>
      <c r="H112" s="174"/>
      <c r="I112" s="175">
        <f>I36+I47+I64+I84+I90+I111</f>
        <v>639102.52666666661</v>
      </c>
      <c r="J112" s="176"/>
      <c r="K112" s="52"/>
      <c r="L112" s="52"/>
      <c r="M112" s="52"/>
      <c r="N112" s="52"/>
      <c r="O112" s="52"/>
      <c r="P112" s="52"/>
    </row>
    <row r="113" spans="1:16">
      <c r="A113" s="52"/>
      <c r="B113" s="65"/>
      <c r="C113" s="136"/>
      <c r="D113" s="72"/>
      <c r="E113" s="72"/>
      <c r="F113" s="73"/>
      <c r="G113" s="73"/>
      <c r="H113" s="74"/>
      <c r="I113" s="75"/>
      <c r="J113" s="85"/>
      <c r="K113" s="52"/>
      <c r="L113" s="52"/>
      <c r="M113" s="52"/>
      <c r="N113" s="52"/>
      <c r="O113" s="52"/>
      <c r="P113" s="52"/>
    </row>
    <row r="114" spans="1:16">
      <c r="A114" s="52"/>
      <c r="B114" s="65"/>
      <c r="C114" s="136"/>
      <c r="D114" s="72"/>
      <c r="E114" s="72"/>
      <c r="F114" s="73"/>
      <c r="G114" s="73"/>
      <c r="H114" s="74"/>
      <c r="I114" s="75"/>
      <c r="J114" s="76"/>
      <c r="K114" s="52"/>
      <c r="L114" s="52"/>
      <c r="M114" s="52"/>
      <c r="N114" s="52"/>
      <c r="O114" s="52"/>
      <c r="P114" s="52"/>
    </row>
    <row r="115" spans="1:16">
      <c r="A115" s="52"/>
      <c r="B115" s="65"/>
      <c r="C115" s="136"/>
      <c r="D115" s="72"/>
      <c r="E115" s="72"/>
      <c r="F115" s="73"/>
      <c r="G115" s="73"/>
      <c r="H115" s="74"/>
      <c r="I115" s="75"/>
      <c r="J115" s="76"/>
      <c r="K115" s="52"/>
      <c r="L115" s="52"/>
      <c r="M115" s="52"/>
      <c r="N115" s="52"/>
      <c r="O115" s="52"/>
      <c r="P115" s="52"/>
    </row>
    <row r="116" spans="1:16">
      <c r="A116" s="52"/>
      <c r="B116" s="65"/>
      <c r="C116" s="136"/>
      <c r="D116" s="72"/>
      <c r="E116" s="72"/>
      <c r="F116" s="73"/>
      <c r="G116" s="73"/>
      <c r="H116" s="74"/>
      <c r="I116" s="75"/>
      <c r="J116" s="76"/>
      <c r="K116" s="52"/>
      <c r="L116" s="52"/>
      <c r="M116" s="52"/>
      <c r="N116" s="52"/>
      <c r="O116" s="52"/>
      <c r="P116" s="52"/>
    </row>
    <row r="117" spans="1:16">
      <c r="A117" s="52"/>
      <c r="B117" s="65"/>
      <c r="C117" s="136"/>
      <c r="D117" s="72"/>
      <c r="E117" s="72"/>
      <c r="F117" s="73"/>
      <c r="G117" s="73"/>
      <c r="H117" s="74"/>
      <c r="I117" s="75"/>
      <c r="J117" s="76"/>
      <c r="K117" s="52"/>
      <c r="L117" s="52"/>
      <c r="M117" s="52"/>
      <c r="N117" s="52"/>
      <c r="O117" s="52"/>
      <c r="P117" s="52"/>
    </row>
    <row r="118" spans="1:16">
      <c r="A118" s="56"/>
      <c r="B118" s="63"/>
      <c r="C118" s="143"/>
      <c r="D118" s="5"/>
      <c r="E118" s="5"/>
      <c r="F118" s="4"/>
      <c r="G118" s="4"/>
      <c r="H118" s="6"/>
      <c r="I118" s="7"/>
      <c r="J118" s="49"/>
      <c r="K118" s="56"/>
      <c r="L118" s="56"/>
      <c r="M118" s="56"/>
      <c r="N118" s="56"/>
      <c r="O118" s="56"/>
      <c r="P118" s="56"/>
    </row>
    <row r="119" spans="1:16">
      <c r="A119" s="56"/>
      <c r="B119" s="63"/>
      <c r="C119" s="143"/>
      <c r="D119" s="5"/>
      <c r="E119" s="5"/>
      <c r="F119" s="4"/>
      <c r="G119" s="4"/>
      <c r="H119" s="6"/>
      <c r="I119" s="7"/>
      <c r="J119" s="49"/>
      <c r="K119" s="56"/>
      <c r="L119" s="56"/>
      <c r="M119" s="56"/>
      <c r="N119" s="56"/>
      <c r="O119" s="56"/>
      <c r="P119" s="56"/>
    </row>
    <row r="120" spans="1:16">
      <c r="A120" s="56"/>
      <c r="B120" s="63"/>
      <c r="C120" s="143"/>
      <c r="D120" s="5"/>
      <c r="E120" s="5"/>
      <c r="F120" s="4"/>
      <c r="G120" s="4"/>
      <c r="H120" s="6"/>
      <c r="I120" s="7"/>
      <c r="J120" s="49"/>
      <c r="K120" s="56"/>
      <c r="L120" s="56"/>
      <c r="M120" s="56"/>
      <c r="N120" s="56"/>
      <c r="O120" s="56"/>
      <c r="P120" s="56"/>
    </row>
    <row r="121" spans="1:16">
      <c r="A121" s="56"/>
      <c r="B121" s="63"/>
      <c r="C121" s="143"/>
      <c r="D121" s="5"/>
      <c r="E121" s="5"/>
      <c r="F121" s="4"/>
      <c r="G121" s="4"/>
      <c r="H121" s="6"/>
      <c r="I121" s="7"/>
      <c r="J121" s="49"/>
      <c r="K121" s="56"/>
      <c r="L121" s="56"/>
      <c r="M121" s="56"/>
      <c r="N121" s="56"/>
      <c r="O121" s="56"/>
      <c r="P121" s="56"/>
    </row>
    <row r="122" spans="1:16">
      <c r="A122" s="56"/>
      <c r="B122" s="63"/>
      <c r="C122" s="143"/>
      <c r="D122" s="5"/>
      <c r="E122" s="5"/>
      <c r="F122" s="4"/>
      <c r="G122" s="4"/>
      <c r="H122" s="6"/>
      <c r="I122" s="7"/>
      <c r="J122" s="49"/>
      <c r="K122" s="56"/>
      <c r="L122" s="56"/>
      <c r="M122" s="56"/>
      <c r="N122" s="56"/>
      <c r="O122" s="56"/>
      <c r="P122" s="56"/>
    </row>
    <row r="123" spans="1:16">
      <c r="A123" s="56"/>
      <c r="B123" s="63"/>
      <c r="C123" s="143"/>
      <c r="D123" s="5"/>
      <c r="E123" s="5"/>
      <c r="F123" s="4"/>
      <c r="G123" s="4"/>
      <c r="H123" s="6"/>
      <c r="I123" s="7"/>
      <c r="J123" s="49"/>
      <c r="K123" s="56"/>
      <c r="L123" s="56"/>
      <c r="M123" s="56"/>
      <c r="N123" s="56"/>
      <c r="O123" s="56"/>
      <c r="P123" s="56"/>
    </row>
    <row r="124" spans="1:16">
      <c r="A124" s="56"/>
      <c r="B124" s="63"/>
      <c r="C124" s="143"/>
      <c r="D124" s="5"/>
      <c r="E124" s="5"/>
      <c r="F124" s="4"/>
      <c r="G124" s="4"/>
      <c r="H124" s="6"/>
      <c r="I124" s="7"/>
      <c r="J124" s="49"/>
      <c r="K124" s="56"/>
      <c r="L124" s="56"/>
      <c r="M124" s="56"/>
      <c r="N124" s="56"/>
      <c r="O124" s="56"/>
      <c r="P124" s="56"/>
    </row>
    <row r="125" spans="1:16">
      <c r="A125" s="56"/>
      <c r="B125" s="63"/>
      <c r="C125" s="143"/>
      <c r="D125" s="5"/>
      <c r="E125" s="5"/>
      <c r="F125" s="4"/>
      <c r="G125" s="4"/>
      <c r="H125" s="6"/>
      <c r="I125" s="7"/>
      <c r="J125" s="49"/>
      <c r="K125" s="56"/>
      <c r="L125" s="56"/>
      <c r="M125" s="56"/>
      <c r="N125" s="56"/>
      <c r="O125" s="56"/>
      <c r="P125" s="56"/>
    </row>
    <row r="126" spans="1:16">
      <c r="A126" s="56"/>
      <c r="B126" s="63"/>
      <c r="C126" s="143"/>
      <c r="D126" s="5"/>
      <c r="E126" s="5"/>
      <c r="F126" s="4"/>
      <c r="G126" s="4"/>
      <c r="H126" s="6"/>
      <c r="I126" s="7"/>
      <c r="J126" s="49"/>
      <c r="K126" s="56"/>
      <c r="L126" s="56"/>
      <c r="M126" s="56"/>
      <c r="N126" s="56"/>
      <c r="O126" s="56"/>
      <c r="P126" s="56"/>
    </row>
    <row r="127" spans="1:16">
      <c r="A127" s="56"/>
      <c r="B127" s="63"/>
      <c r="C127" s="143"/>
      <c r="D127" s="5"/>
      <c r="E127" s="5"/>
      <c r="F127" s="4"/>
      <c r="G127" s="4"/>
      <c r="H127" s="6"/>
      <c r="I127" s="7"/>
      <c r="J127" s="49"/>
      <c r="K127" s="56"/>
      <c r="L127" s="56"/>
      <c r="M127" s="56"/>
      <c r="N127" s="56"/>
      <c r="O127" s="56"/>
      <c r="P127" s="56"/>
    </row>
    <row r="128" spans="1:16">
      <c r="A128" s="56"/>
      <c r="B128" s="63"/>
      <c r="C128" s="143"/>
      <c r="D128" s="5"/>
      <c r="E128" s="5"/>
      <c r="F128" s="4"/>
      <c r="G128" s="4"/>
      <c r="H128" s="6"/>
      <c r="I128" s="7"/>
      <c r="J128" s="49"/>
      <c r="K128" s="56"/>
      <c r="L128" s="56"/>
      <c r="M128" s="56"/>
      <c r="N128" s="56"/>
      <c r="O128" s="56"/>
      <c r="P128" s="56"/>
    </row>
    <row r="129" spans="1:16">
      <c r="A129" s="56"/>
      <c r="B129" s="63"/>
      <c r="C129" s="143"/>
      <c r="D129" s="5"/>
      <c r="E129" s="5"/>
      <c r="F129" s="4"/>
      <c r="G129" s="4"/>
      <c r="H129" s="6"/>
      <c r="I129" s="7"/>
      <c r="J129" s="49"/>
      <c r="K129" s="56"/>
      <c r="L129" s="56"/>
      <c r="M129" s="56"/>
      <c r="N129" s="56"/>
      <c r="O129" s="56"/>
      <c r="P129" s="56"/>
    </row>
    <row r="130" spans="1:16">
      <c r="A130" s="56"/>
      <c r="B130" s="63"/>
      <c r="C130" s="143"/>
      <c r="D130" s="5"/>
      <c r="E130" s="5"/>
      <c r="F130" s="4"/>
      <c r="G130" s="4"/>
      <c r="H130" s="6"/>
      <c r="I130" s="7"/>
      <c r="J130" s="49"/>
      <c r="K130" s="56"/>
      <c r="L130" s="56"/>
      <c r="M130" s="56"/>
      <c r="N130" s="56"/>
      <c r="O130" s="56"/>
      <c r="P130" s="56"/>
    </row>
    <row r="131" spans="1:16">
      <c r="A131" s="56"/>
      <c r="B131" s="63"/>
      <c r="C131" s="143"/>
      <c r="D131" s="5"/>
      <c r="E131" s="5"/>
      <c r="F131" s="4"/>
      <c r="G131" s="4"/>
      <c r="H131" s="6"/>
      <c r="I131" s="7"/>
      <c r="J131" s="49"/>
      <c r="K131" s="56"/>
      <c r="L131" s="56"/>
      <c r="M131" s="56"/>
      <c r="N131" s="56"/>
      <c r="O131" s="56"/>
      <c r="P131" s="56"/>
    </row>
    <row r="132" spans="1:16">
      <c r="A132" s="56"/>
      <c r="B132" s="63"/>
      <c r="C132" s="143"/>
      <c r="D132" s="5"/>
      <c r="E132" s="5"/>
      <c r="F132" s="4"/>
      <c r="G132" s="4"/>
      <c r="H132" s="6"/>
      <c r="I132" s="7"/>
      <c r="J132" s="49"/>
      <c r="K132" s="56"/>
      <c r="L132" s="56"/>
      <c r="M132" s="56"/>
      <c r="N132" s="56"/>
      <c r="O132" s="56"/>
      <c r="P132" s="56"/>
    </row>
    <row r="133" spans="1:16">
      <c r="A133" s="56"/>
      <c r="B133" s="63"/>
      <c r="C133" s="143"/>
      <c r="D133" s="5"/>
      <c r="E133" s="5"/>
      <c r="F133" s="4"/>
      <c r="G133" s="4"/>
      <c r="H133" s="6"/>
      <c r="I133" s="7"/>
      <c r="J133" s="49"/>
      <c r="K133" s="56"/>
      <c r="L133" s="56"/>
      <c r="M133" s="56"/>
      <c r="N133" s="56"/>
      <c r="O133" s="56"/>
      <c r="P133" s="56"/>
    </row>
    <row r="134" spans="1:16">
      <c r="A134" s="56"/>
      <c r="B134" s="63"/>
      <c r="C134" s="143"/>
      <c r="D134" s="5"/>
      <c r="E134" s="5"/>
      <c r="F134" s="4"/>
      <c r="G134" s="4"/>
      <c r="H134" s="6"/>
      <c r="I134" s="7"/>
      <c r="J134" s="49"/>
      <c r="K134" s="56"/>
      <c r="L134" s="56"/>
      <c r="M134" s="56"/>
      <c r="N134" s="56"/>
      <c r="O134" s="56"/>
      <c r="P134" s="56"/>
    </row>
    <row r="135" spans="1:16">
      <c r="A135" s="56"/>
      <c r="B135" s="63"/>
      <c r="C135" s="143"/>
      <c r="D135" s="5"/>
      <c r="E135" s="5"/>
      <c r="F135" s="4"/>
      <c r="G135" s="4"/>
      <c r="H135" s="6"/>
      <c r="I135" s="7"/>
      <c r="J135" s="49"/>
      <c r="K135" s="56"/>
      <c r="L135" s="56"/>
      <c r="M135" s="56"/>
      <c r="N135" s="56"/>
      <c r="O135" s="56"/>
      <c r="P135" s="56"/>
    </row>
    <row r="136" spans="1:16">
      <c r="A136" s="56"/>
      <c r="B136" s="63"/>
      <c r="C136" s="143"/>
      <c r="D136" s="5"/>
      <c r="E136" s="5"/>
      <c r="F136" s="4"/>
      <c r="G136" s="4"/>
      <c r="H136" s="6"/>
      <c r="I136" s="7"/>
      <c r="J136" s="49"/>
      <c r="K136" s="56"/>
      <c r="L136" s="56"/>
      <c r="M136" s="56"/>
      <c r="N136" s="56"/>
      <c r="O136" s="56"/>
      <c r="P136" s="56"/>
    </row>
    <row r="137" spans="1:16">
      <c r="A137" s="56"/>
      <c r="B137" s="63"/>
      <c r="C137" s="143"/>
      <c r="D137" s="5"/>
      <c r="E137" s="5"/>
      <c r="F137" s="4"/>
      <c r="G137" s="4"/>
      <c r="H137" s="6"/>
      <c r="I137" s="7"/>
      <c r="J137" s="49"/>
      <c r="K137" s="56"/>
      <c r="L137" s="56"/>
      <c r="M137" s="56"/>
      <c r="N137" s="56"/>
      <c r="O137" s="56"/>
      <c r="P137" s="56"/>
    </row>
    <row r="138" spans="1:16">
      <c r="A138" s="56"/>
      <c r="B138" s="63"/>
      <c r="C138" s="143"/>
      <c r="D138" s="5"/>
      <c r="E138" s="5"/>
      <c r="F138" s="4"/>
      <c r="G138" s="4"/>
      <c r="H138" s="6"/>
      <c r="I138" s="7"/>
      <c r="J138" s="49"/>
      <c r="K138" s="56"/>
      <c r="L138" s="56"/>
      <c r="M138" s="56"/>
      <c r="N138" s="56"/>
      <c r="O138" s="56"/>
      <c r="P138" s="56"/>
    </row>
    <row r="139" spans="1:16">
      <c r="A139" s="56"/>
      <c r="B139" s="63"/>
      <c r="C139" s="143"/>
      <c r="D139" s="5"/>
      <c r="E139" s="5"/>
      <c r="F139" s="4"/>
      <c r="G139" s="4"/>
      <c r="H139" s="6"/>
      <c r="I139" s="7"/>
      <c r="J139" s="49"/>
      <c r="K139" s="56"/>
      <c r="L139" s="56"/>
      <c r="M139" s="56"/>
      <c r="N139" s="56"/>
      <c r="O139" s="56"/>
      <c r="P139" s="56"/>
    </row>
    <row r="140" spans="1:16">
      <c r="A140" s="56"/>
      <c r="B140" s="63"/>
      <c r="C140" s="143"/>
      <c r="D140" s="5"/>
      <c r="E140" s="5"/>
      <c r="F140" s="4"/>
      <c r="G140" s="4"/>
      <c r="H140" s="6"/>
      <c r="I140" s="7"/>
      <c r="J140" s="49"/>
      <c r="K140" s="56"/>
      <c r="L140" s="56"/>
      <c r="M140" s="56"/>
      <c r="N140" s="56"/>
      <c r="O140" s="56"/>
      <c r="P140" s="56"/>
    </row>
    <row r="141" spans="1:16">
      <c r="A141" s="56"/>
      <c r="B141" s="63"/>
      <c r="C141" s="143"/>
      <c r="D141" s="5"/>
      <c r="E141" s="5"/>
      <c r="F141" s="4"/>
      <c r="G141" s="4"/>
      <c r="H141" s="6"/>
      <c r="I141" s="7"/>
      <c r="J141" s="49"/>
      <c r="K141" s="56"/>
      <c r="L141" s="56"/>
      <c r="M141" s="56"/>
      <c r="N141" s="56"/>
      <c r="O141" s="56"/>
      <c r="P141" s="56"/>
    </row>
    <row r="142" spans="1:16">
      <c r="A142" s="56"/>
      <c r="B142" s="63"/>
      <c r="C142" s="143"/>
      <c r="D142" s="5"/>
      <c r="E142" s="5"/>
      <c r="F142" s="4"/>
      <c r="G142" s="4"/>
      <c r="H142" s="6"/>
      <c r="I142" s="7"/>
      <c r="J142" s="49"/>
      <c r="K142" s="56"/>
      <c r="L142" s="56"/>
      <c r="M142" s="56"/>
      <c r="N142" s="56"/>
      <c r="O142" s="56"/>
      <c r="P142" s="56"/>
    </row>
    <row r="143" spans="1:16">
      <c r="A143" s="56"/>
      <c r="B143" s="63"/>
      <c r="C143" s="143"/>
      <c r="D143" s="5"/>
      <c r="E143" s="5"/>
      <c r="F143" s="4"/>
      <c r="G143" s="4"/>
      <c r="H143" s="6"/>
      <c r="I143" s="7"/>
      <c r="J143" s="49"/>
      <c r="K143" s="56"/>
      <c r="L143" s="56"/>
      <c r="M143" s="56"/>
      <c r="N143" s="56"/>
      <c r="O143" s="56"/>
      <c r="P143" s="56"/>
    </row>
    <row r="144" spans="1:16">
      <c r="A144" s="56"/>
      <c r="B144" s="63"/>
      <c r="C144" s="143"/>
      <c r="D144" s="5"/>
      <c r="E144" s="5"/>
      <c r="F144" s="4"/>
      <c r="G144" s="4"/>
      <c r="H144" s="6"/>
      <c r="I144" s="7"/>
      <c r="J144" s="49"/>
      <c r="K144" s="56"/>
      <c r="L144" s="56"/>
      <c r="M144" s="56"/>
      <c r="N144" s="56"/>
      <c r="O144" s="56"/>
      <c r="P144" s="56"/>
    </row>
    <row r="145" spans="1:16">
      <c r="A145" s="56"/>
      <c r="B145" s="63"/>
      <c r="C145" s="143"/>
      <c r="D145" s="5"/>
      <c r="E145" s="5"/>
      <c r="F145" s="4"/>
      <c r="G145" s="4"/>
      <c r="H145" s="6"/>
      <c r="I145" s="7"/>
      <c r="J145" s="49"/>
      <c r="K145" s="56"/>
      <c r="L145" s="56"/>
      <c r="M145" s="56"/>
      <c r="N145" s="56"/>
      <c r="O145" s="56"/>
      <c r="P145" s="56"/>
    </row>
    <row r="146" spans="1:16">
      <c r="A146" s="56"/>
      <c r="B146" s="63"/>
      <c r="C146" s="143"/>
      <c r="D146" s="5"/>
      <c r="E146" s="5"/>
      <c r="F146" s="4"/>
      <c r="G146" s="4"/>
      <c r="H146" s="6"/>
      <c r="I146" s="7"/>
      <c r="J146" s="49"/>
      <c r="K146" s="56"/>
      <c r="L146" s="56"/>
      <c r="M146" s="56"/>
      <c r="N146" s="56"/>
      <c r="O146" s="56"/>
      <c r="P146" s="56"/>
    </row>
    <row r="147" spans="1:16">
      <c r="A147" s="56"/>
      <c r="B147" s="63"/>
      <c r="C147" s="143"/>
      <c r="D147" s="5"/>
      <c r="E147" s="5"/>
      <c r="F147" s="4"/>
      <c r="G147" s="4"/>
      <c r="H147" s="6"/>
      <c r="I147" s="7"/>
      <c r="J147" s="49"/>
      <c r="K147" s="56"/>
      <c r="L147" s="56"/>
      <c r="M147" s="56"/>
      <c r="N147" s="56"/>
      <c r="O147" s="56"/>
      <c r="P147" s="56"/>
    </row>
    <row r="148" spans="1:16">
      <c r="A148" s="56"/>
      <c r="B148" s="63"/>
      <c r="C148" s="143"/>
      <c r="D148" s="5"/>
      <c r="E148" s="5"/>
      <c r="F148" s="4"/>
      <c r="G148" s="4"/>
      <c r="H148" s="6"/>
      <c r="I148" s="7"/>
      <c r="J148" s="49"/>
      <c r="K148" s="56"/>
      <c r="L148" s="56"/>
      <c r="M148" s="56"/>
      <c r="N148" s="56"/>
      <c r="O148" s="56"/>
      <c r="P148" s="56"/>
    </row>
    <row r="149" spans="1:16">
      <c r="A149" s="56"/>
      <c r="B149" s="63"/>
      <c r="C149" s="143"/>
      <c r="D149" s="5"/>
      <c r="E149" s="5"/>
      <c r="F149" s="4"/>
      <c r="G149" s="4"/>
      <c r="H149" s="6"/>
      <c r="I149" s="7"/>
      <c r="J149" s="49"/>
      <c r="K149" s="56"/>
      <c r="L149" s="56"/>
      <c r="M149" s="56"/>
      <c r="N149" s="56"/>
      <c r="O149" s="56"/>
      <c r="P149" s="56"/>
    </row>
    <row r="150" spans="1:16">
      <c r="A150" s="56"/>
      <c r="B150" s="63"/>
      <c r="C150" s="143"/>
      <c r="D150" s="5"/>
      <c r="E150" s="5"/>
      <c r="F150" s="4"/>
      <c r="G150" s="4"/>
      <c r="H150" s="6"/>
      <c r="I150" s="7"/>
      <c r="J150" s="49"/>
      <c r="K150" s="56"/>
      <c r="L150" s="56"/>
      <c r="M150" s="56"/>
      <c r="N150" s="56"/>
      <c r="O150" s="56"/>
      <c r="P150" s="56"/>
    </row>
    <row r="151" spans="1:16">
      <c r="A151" s="56"/>
      <c r="B151" s="63"/>
      <c r="C151" s="143"/>
      <c r="D151" s="5"/>
      <c r="E151" s="5"/>
      <c r="F151" s="4"/>
      <c r="G151" s="4"/>
      <c r="H151" s="6"/>
      <c r="I151" s="7"/>
      <c r="J151" s="49"/>
      <c r="K151" s="56"/>
      <c r="L151" s="56"/>
      <c r="M151" s="56"/>
      <c r="N151" s="56"/>
      <c r="O151" s="56"/>
      <c r="P151" s="56"/>
    </row>
    <row r="152" spans="1:16">
      <c r="A152" s="56"/>
      <c r="B152" s="63"/>
      <c r="C152" s="143"/>
      <c r="D152" s="5"/>
      <c r="E152" s="5"/>
      <c r="F152" s="4"/>
      <c r="G152" s="4"/>
      <c r="H152" s="6"/>
      <c r="I152" s="7"/>
      <c r="J152" s="49"/>
      <c r="K152" s="56"/>
      <c r="L152" s="56"/>
      <c r="M152" s="56"/>
      <c r="N152" s="56"/>
      <c r="O152" s="56"/>
      <c r="P152" s="56"/>
    </row>
    <row r="153" spans="1:16">
      <c r="A153" s="56"/>
      <c r="B153" s="63"/>
      <c r="C153" s="143"/>
      <c r="D153" s="5"/>
      <c r="E153" s="5"/>
      <c r="F153" s="4"/>
      <c r="G153" s="4"/>
      <c r="H153" s="6"/>
      <c r="I153" s="7"/>
      <c r="J153" s="49"/>
      <c r="K153" s="56"/>
      <c r="L153" s="56"/>
      <c r="M153" s="56"/>
      <c r="N153" s="56"/>
      <c r="O153" s="56"/>
      <c r="P153" s="56"/>
    </row>
    <row r="154" spans="1:16">
      <c r="A154" s="56"/>
      <c r="B154" s="63"/>
      <c r="C154" s="143"/>
      <c r="D154" s="5"/>
      <c r="E154" s="5"/>
      <c r="F154" s="4"/>
      <c r="G154" s="4"/>
      <c r="H154" s="6"/>
      <c r="I154" s="7"/>
      <c r="J154" s="49"/>
      <c r="K154" s="56"/>
      <c r="L154" s="56"/>
      <c r="M154" s="56"/>
      <c r="N154" s="56"/>
      <c r="O154" s="56"/>
      <c r="P154" s="56"/>
    </row>
    <row r="155" spans="1:16">
      <c r="A155" s="56"/>
      <c r="B155" s="63"/>
      <c r="C155" s="143"/>
      <c r="D155" s="5"/>
      <c r="E155" s="5"/>
      <c r="F155" s="4"/>
      <c r="G155" s="4"/>
      <c r="H155" s="6"/>
      <c r="I155" s="7"/>
      <c r="J155" s="49"/>
      <c r="K155" s="56"/>
      <c r="L155" s="56"/>
      <c r="M155" s="56"/>
      <c r="N155" s="56"/>
      <c r="O155" s="56"/>
      <c r="P155" s="56"/>
    </row>
    <row r="156" spans="1:16">
      <c r="A156" s="56"/>
      <c r="B156" s="63"/>
      <c r="C156" s="143"/>
      <c r="D156" s="5"/>
      <c r="E156" s="5"/>
      <c r="F156" s="4"/>
      <c r="G156" s="4"/>
      <c r="H156" s="6"/>
      <c r="I156" s="7"/>
      <c r="J156" s="49"/>
      <c r="K156" s="56"/>
      <c r="L156" s="56"/>
      <c r="M156" s="56"/>
      <c r="N156" s="56"/>
      <c r="O156" s="56"/>
      <c r="P156" s="56"/>
    </row>
    <row r="157" spans="1:16">
      <c r="A157" s="56"/>
      <c r="B157" s="63"/>
      <c r="C157" s="143"/>
      <c r="D157" s="5"/>
      <c r="E157" s="5"/>
      <c r="F157" s="4"/>
      <c r="G157" s="4"/>
      <c r="H157" s="6"/>
      <c r="I157" s="7"/>
      <c r="J157" s="49"/>
      <c r="K157" s="56"/>
      <c r="L157" s="56"/>
      <c r="M157" s="56"/>
      <c r="N157" s="56"/>
      <c r="O157" s="56"/>
      <c r="P157" s="56"/>
    </row>
    <row r="158" spans="1:16">
      <c r="A158" s="56"/>
      <c r="B158" s="63"/>
      <c r="C158" s="143"/>
      <c r="D158" s="5"/>
      <c r="E158" s="5"/>
      <c r="F158" s="4"/>
      <c r="G158" s="4"/>
      <c r="H158" s="6"/>
      <c r="I158" s="7"/>
      <c r="J158" s="49"/>
      <c r="K158" s="56"/>
      <c r="L158" s="56"/>
      <c r="M158" s="56"/>
      <c r="N158" s="56"/>
      <c r="O158" s="56"/>
      <c r="P158" s="56"/>
    </row>
    <row r="159" spans="1:16">
      <c r="A159" s="56"/>
      <c r="B159" s="63"/>
      <c r="C159" s="143"/>
      <c r="D159" s="5"/>
      <c r="E159" s="5"/>
      <c r="F159" s="4"/>
      <c r="G159" s="4"/>
      <c r="H159" s="6"/>
      <c r="I159" s="7"/>
      <c r="J159" s="49"/>
      <c r="K159" s="56"/>
      <c r="L159" s="56"/>
      <c r="M159" s="56"/>
      <c r="N159" s="56"/>
      <c r="O159" s="56"/>
      <c r="P159" s="56"/>
    </row>
    <row r="160" spans="1:16">
      <c r="A160" s="56"/>
      <c r="B160" s="63"/>
      <c r="C160" s="143"/>
      <c r="D160" s="5"/>
      <c r="E160" s="5"/>
      <c r="F160" s="4"/>
      <c r="G160" s="4"/>
      <c r="H160" s="6"/>
      <c r="I160" s="7"/>
      <c r="J160" s="49"/>
      <c r="K160" s="56"/>
      <c r="L160" s="56"/>
      <c r="M160" s="56"/>
      <c r="N160" s="56"/>
      <c r="O160" s="56"/>
      <c r="P160" s="56"/>
    </row>
    <row r="161" spans="1:16">
      <c r="A161" s="56"/>
      <c r="B161" s="63"/>
      <c r="C161" s="143"/>
      <c r="D161" s="5"/>
      <c r="E161" s="5"/>
      <c r="F161" s="4"/>
      <c r="G161" s="4"/>
      <c r="H161" s="6"/>
      <c r="I161" s="7"/>
      <c r="J161" s="49"/>
      <c r="K161" s="56"/>
      <c r="L161" s="56"/>
      <c r="M161" s="56"/>
      <c r="N161" s="56"/>
      <c r="O161" s="56"/>
      <c r="P161" s="56"/>
    </row>
    <row r="162" spans="1:16">
      <c r="A162" s="56"/>
      <c r="B162" s="63"/>
      <c r="C162" s="143"/>
      <c r="D162" s="5"/>
      <c r="E162" s="5"/>
      <c r="F162" s="4"/>
      <c r="G162" s="4"/>
      <c r="H162" s="6"/>
      <c r="I162" s="7"/>
      <c r="J162" s="56"/>
      <c r="K162" s="56"/>
      <c r="L162" s="56"/>
      <c r="M162" s="56"/>
      <c r="N162" s="56"/>
      <c r="O162" s="56"/>
      <c r="P162" s="56"/>
    </row>
    <row r="163" spans="1:16">
      <c r="A163" s="56"/>
      <c r="B163" s="63"/>
      <c r="C163" s="143"/>
      <c r="D163" s="5"/>
      <c r="E163" s="5"/>
      <c r="F163" s="4"/>
      <c r="G163" s="4"/>
      <c r="H163" s="6"/>
      <c r="I163" s="7"/>
      <c r="J163" s="56"/>
      <c r="K163" s="56"/>
      <c r="L163" s="56"/>
      <c r="M163" s="56"/>
      <c r="N163" s="56"/>
      <c r="O163" s="56"/>
      <c r="P163" s="56"/>
    </row>
    <row r="164" spans="1:16">
      <c r="A164" s="56"/>
      <c r="B164" s="63"/>
      <c r="C164" s="143"/>
      <c r="D164" s="5"/>
      <c r="E164" s="5"/>
      <c r="F164" s="4"/>
      <c r="G164" s="4"/>
      <c r="H164" s="6"/>
      <c r="I164" s="7"/>
      <c r="J164" s="56"/>
      <c r="K164" s="56"/>
      <c r="L164" s="56"/>
      <c r="M164" s="56"/>
      <c r="N164" s="56"/>
      <c r="O164" s="56"/>
      <c r="P164" s="56"/>
    </row>
    <row r="165" spans="1:16">
      <c r="A165" s="56"/>
      <c r="B165" s="63"/>
      <c r="C165" s="143"/>
      <c r="D165" s="5"/>
      <c r="E165" s="5"/>
      <c r="F165" s="4"/>
      <c r="G165" s="4"/>
      <c r="H165" s="6"/>
      <c r="I165" s="7"/>
      <c r="J165" s="56"/>
      <c r="K165" s="56"/>
      <c r="L165" s="56"/>
      <c r="M165" s="56"/>
      <c r="N165" s="56"/>
      <c r="O165" s="56"/>
      <c r="P165" s="56"/>
    </row>
    <row r="166" spans="1:16">
      <c r="A166" s="56"/>
      <c r="B166" s="63"/>
      <c r="C166" s="143"/>
      <c r="D166" s="5"/>
      <c r="E166" s="5"/>
      <c r="F166" s="4"/>
      <c r="G166" s="4"/>
      <c r="H166" s="6"/>
      <c r="I166" s="7"/>
      <c r="J166" s="56"/>
      <c r="K166" s="56"/>
      <c r="L166" s="56"/>
      <c r="M166" s="56"/>
      <c r="N166" s="56"/>
      <c r="O166" s="56"/>
      <c r="P166" s="56"/>
    </row>
    <row r="167" spans="1:16">
      <c r="A167" s="56"/>
      <c r="B167" s="63"/>
      <c r="C167" s="143"/>
      <c r="D167" s="5"/>
      <c r="E167" s="5"/>
      <c r="F167" s="4"/>
      <c r="G167" s="4"/>
      <c r="H167" s="6"/>
      <c r="I167" s="7"/>
      <c r="J167" s="56"/>
      <c r="K167" s="56"/>
      <c r="L167" s="56"/>
      <c r="M167" s="56"/>
      <c r="N167" s="56"/>
      <c r="O167" s="56"/>
      <c r="P167" s="56"/>
    </row>
    <row r="168" spans="1:16">
      <c r="A168" s="56"/>
      <c r="B168" s="63"/>
      <c r="C168" s="143"/>
      <c r="D168" s="5"/>
      <c r="E168" s="5"/>
      <c r="F168" s="4"/>
      <c r="G168" s="4"/>
      <c r="H168" s="6"/>
      <c r="I168" s="7"/>
      <c r="J168" s="56"/>
      <c r="K168" s="56"/>
      <c r="L168" s="56"/>
      <c r="M168" s="56"/>
      <c r="N168" s="56"/>
      <c r="O168" s="56"/>
      <c r="P168" s="56"/>
    </row>
    <row r="169" spans="1:16">
      <c r="A169" s="56"/>
      <c r="B169" s="63"/>
      <c r="C169" s="143"/>
      <c r="D169" s="5"/>
      <c r="E169" s="5"/>
      <c r="F169" s="4"/>
      <c r="G169" s="4"/>
      <c r="H169" s="6"/>
      <c r="I169" s="7"/>
      <c r="J169" s="56"/>
      <c r="K169" s="56"/>
      <c r="L169" s="56"/>
      <c r="M169" s="56"/>
      <c r="N169" s="56"/>
      <c r="O169" s="56"/>
      <c r="P169" s="56"/>
    </row>
    <row r="170" spans="1:16">
      <c r="A170" s="56"/>
      <c r="B170" s="63"/>
      <c r="C170" s="143"/>
      <c r="D170" s="5"/>
      <c r="E170" s="5"/>
      <c r="F170" s="4"/>
      <c r="G170" s="4"/>
      <c r="H170" s="6"/>
      <c r="I170" s="7"/>
      <c r="J170" s="56"/>
      <c r="K170" s="56"/>
      <c r="L170" s="56"/>
      <c r="M170" s="56"/>
      <c r="N170" s="56"/>
      <c r="O170" s="56"/>
      <c r="P170" s="56"/>
    </row>
    <row r="171" spans="1:16">
      <c r="A171" s="56"/>
      <c r="B171" s="63"/>
      <c r="C171" s="143"/>
      <c r="I171" s="7"/>
      <c r="J171" s="56"/>
      <c r="K171" s="56"/>
      <c r="L171" s="56"/>
      <c r="M171" s="56"/>
      <c r="N171" s="56"/>
      <c r="O171" s="56"/>
      <c r="P171" s="56"/>
    </row>
    <row r="172" spans="1:16">
      <c r="A172" s="56"/>
      <c r="B172" s="63"/>
      <c r="C172" s="143"/>
      <c r="I172" s="7"/>
      <c r="J172" s="56"/>
      <c r="K172" s="56"/>
      <c r="L172" s="56"/>
      <c r="M172" s="56"/>
      <c r="N172" s="56"/>
      <c r="O172" s="56"/>
      <c r="P172" s="56"/>
    </row>
    <row r="173" spans="1:16">
      <c r="A173" s="56"/>
      <c r="B173" s="63"/>
      <c r="C173" s="143"/>
      <c r="I173" s="7"/>
      <c r="J173" s="56"/>
      <c r="K173" s="56"/>
      <c r="L173" s="56"/>
      <c r="M173" s="56"/>
      <c r="N173" s="56"/>
      <c r="O173" s="56"/>
      <c r="P173" s="56"/>
    </row>
    <row r="174" spans="1:16">
      <c r="A174" s="56"/>
      <c r="B174" s="63"/>
      <c r="C174" s="143"/>
      <c r="I174" s="7"/>
      <c r="J174" s="56"/>
      <c r="K174" s="56"/>
      <c r="L174" s="56"/>
      <c r="M174" s="56"/>
      <c r="N174" s="56"/>
      <c r="O174" s="56"/>
      <c r="P174" s="56"/>
    </row>
    <row r="175" spans="1:16">
      <c r="A175" s="56"/>
      <c r="B175" s="63"/>
      <c r="C175" s="143"/>
      <c r="I175" s="7"/>
      <c r="J175" s="56"/>
      <c r="K175" s="56"/>
      <c r="L175" s="56"/>
      <c r="M175" s="56"/>
      <c r="N175" s="56"/>
      <c r="O175" s="56"/>
      <c r="P175" s="56"/>
    </row>
    <row r="176" spans="1:16">
      <c r="A176" s="56"/>
      <c r="C176" s="143"/>
      <c r="I176" s="7"/>
      <c r="J176" s="56"/>
      <c r="K176" s="56"/>
      <c r="L176" s="56"/>
      <c r="M176" s="56"/>
      <c r="N176" s="56"/>
      <c r="O176" s="56"/>
      <c r="P176" s="56"/>
    </row>
    <row r="177" spans="1:16">
      <c r="A177" s="56"/>
      <c r="J177" s="56"/>
      <c r="K177" s="56"/>
      <c r="L177" s="56"/>
      <c r="M177" s="56"/>
      <c r="N177" s="56"/>
      <c r="O177" s="56"/>
      <c r="P177" s="56"/>
    </row>
  </sheetData>
  <mergeCells count="14">
    <mergeCell ref="B1:I1"/>
    <mergeCell ref="B2:I2"/>
    <mergeCell ref="A41:A43"/>
    <mergeCell ref="A32:A35"/>
    <mergeCell ref="A7:A20"/>
    <mergeCell ref="A22:A31"/>
    <mergeCell ref="B22:B23"/>
    <mergeCell ref="C22:C23"/>
    <mergeCell ref="D22:D23"/>
    <mergeCell ref="E22:E23"/>
    <mergeCell ref="F22:F23"/>
    <mergeCell ref="G22:G23"/>
    <mergeCell ref="H22:H23"/>
    <mergeCell ref="I22:I23"/>
  </mergeCells>
  <hyperlinks>
    <hyperlink ref="B8" location="'BOQ 1'!A1" display="BOQ 1" xr:uid="{20079DE1-F3E1-45D9-B275-0107BD74F411}"/>
    <hyperlink ref="B9" location="'BOQ 2'!A1" display="BOQ 2" xr:uid="{6EEB5421-CA3F-42F6-8CF5-AD7BFF22B07A}"/>
    <hyperlink ref="B12" location="'BOQ 3'!A1" display="BOQ 3" xr:uid="{FD0EFFE7-3E54-4401-B37B-F87821217488}"/>
    <hyperlink ref="B13" location="'BOQ 4'!A1" display="BOQ 4" xr:uid="{5DBCEF3E-D7AF-4130-8F28-C9F86768794E}"/>
    <hyperlink ref="B22" location="'BOQ 5'!A1" display="BOQ 5" xr:uid="{060182E6-A561-49D6-9573-4C6442E3B7A5}"/>
    <hyperlink ref="B46" location="'BOQ 5'!A1" display="BOQ 5" xr:uid="{96DF6C84-2427-46B9-ADCA-4B045042D44D}"/>
    <hyperlink ref="B87" location="'BOQ 5'!A1" display="BOQ 5" xr:uid="{8701C37B-5353-4DD5-B913-F0206E7A5847}"/>
    <hyperlink ref="B67" location="'BOQ 5'!A1" display="BOQ 5" xr:uid="{59F87027-D76F-4076-BE9F-9050E5216F75}"/>
    <hyperlink ref="B57" location="'BOQ 3'!A1" display="BOQ 3" xr:uid="{C883473A-1AF0-4729-91EE-86BE501812FE}"/>
    <hyperlink ref="B50" location="'BOQ 5'!A1" display="BOQ 5" xr:uid="{4F695C93-FC03-4447-B835-23EC512235B7}"/>
    <hyperlink ref="B39" location="'BOQ 6'!A1" display="BOQ 6" xr:uid="{92E39B20-F14A-4A7E-BAEF-C34DDEE105D8}"/>
    <hyperlink ref="B41" location="'BOQ 7'!A1" display="BOQ 7" xr:uid="{F9370592-3D2C-4A1A-8291-48E30C870757}"/>
    <hyperlink ref="B43" location="'BOQ 9'!A1" display="BOQ 9" xr:uid="{653B47CC-504A-48E3-B3F9-A99E8D62511E}"/>
    <hyperlink ref="B53" location="'BOQ 9'!A1" display="BOQ 9" xr:uid="{231F1B8B-9D6A-46E7-A27C-6DB9FD3960AC}"/>
    <hyperlink ref="B70" location="'BOQ 9'!A1" display="BOQ 9" xr:uid="{41476FE6-4475-4C97-A22D-D636EE8D1E92}"/>
    <hyperlink ref="B72" location="'BOQ 8'!A1" display="BOQ 8" xr:uid="{757684D1-7FE3-4F67-A87E-F10187C0A033}"/>
    <hyperlink ref="B89" location="'BOQ 10'!A1" display="BOQ 10" xr:uid="{6E29E2E2-6BFD-4B3A-84A3-EC3F2BE73217}"/>
    <hyperlink ref="B76" location="'BOQ 13'!A1" display="BOQ 13" xr:uid="{D0391E4C-BCC7-494B-9F46-9DBE3164768C}"/>
    <hyperlink ref="J9" r:id="rId1" display="For guidance on use of PPE by community facing staff and volunteers, see here: https://oxfam.box.com/s/0jkgg4kf9wi629kouspp23ue9xkdkvv5" xr:uid="{5FFD95CB-CF37-487A-AB2F-7DF556232395}"/>
    <hyperlink ref="B42" location="'BOQ 14'!G13" display="BOQ14" xr:uid="{0827661C-2B41-4E93-8228-05431D58B76A}"/>
    <hyperlink ref="B26" location="'BOQ 5'!A1" display="BOQ 5" xr:uid="{764680CD-4B07-44E9-9F42-C055C09B9E17}"/>
    <hyperlink ref="B29" location="'BOQ 9'!A1" display="BOQ 9" xr:uid="{10B1E0E6-8AAE-48A6-93FB-6F0E7619BAAA}"/>
    <hyperlink ref="J93" r:id="rId2" xr:uid="{C32EE03D-FD15-4559-B7E7-DEB447939896}"/>
    <hyperlink ref="J94" r:id="rId3" xr:uid="{0686D607-A8DE-4F60-928F-812550679917}"/>
    <hyperlink ref="J92" r:id="rId4" xr:uid="{55B10EA8-7A48-4081-961E-0BC32E7F7EEC}"/>
    <hyperlink ref="B32" location="'BOQ 15'!A1" display="'BOQ 15'!A1" xr:uid="{EA26B28B-CB63-4080-A3C7-5BF24A7A48F9}"/>
    <hyperlink ref="B82" location="'BOQ 10'!A1" display="'BOQ 10'!A1" xr:uid="{230B6C81-B1A6-4CF7-BF67-5645933E1267}"/>
    <hyperlink ref="J23" r:id="rId5" xr:uid="{27310626-A9DA-4895-88DC-C1DBB16EC904}"/>
    <hyperlink ref="B56" location="'BOQ 11'!A1" display="BOQ 11" xr:uid="{0C36F63C-A3B7-45DA-8BCA-920F89E5B22F}"/>
    <hyperlink ref="J14" r:id="rId6" xr:uid="{EAE2C42B-814F-4CA0-AAC5-1A4F5E01A020}"/>
  </hyperlinks>
  <pageMargins left="0.7" right="0.7" top="0.75" bottom="0.75" header="0.3" footer="0.3"/>
  <pageSetup paperSize="9" scale="78" orientation="landscape" r:id="rId7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12476-178F-4A3B-9048-B702A8AD1388}">
  <dimension ref="A1:H16"/>
  <sheetViews>
    <sheetView workbookViewId="0">
      <selection activeCell="A16" sqref="A16"/>
    </sheetView>
  </sheetViews>
  <sheetFormatPr defaultRowHeight="14.45"/>
  <cols>
    <col min="1" max="1" width="41" bestFit="1" customWidth="1"/>
    <col min="2" max="2" width="29.42578125" customWidth="1"/>
    <col min="3" max="8" width="11.5703125" customWidth="1"/>
  </cols>
  <sheetData>
    <row r="1" spans="1:8" ht="15" thickBot="1">
      <c r="A1" s="129" t="s">
        <v>80</v>
      </c>
      <c r="B1" s="130"/>
      <c r="C1" s="130"/>
      <c r="D1" s="130"/>
      <c r="E1" s="130"/>
      <c r="F1" s="130"/>
      <c r="G1" s="130"/>
      <c r="H1" s="131"/>
    </row>
    <row r="2" spans="1:8" ht="15" thickBot="1">
      <c r="A2" s="126" t="s">
        <v>281</v>
      </c>
      <c r="B2" s="127"/>
      <c r="C2" s="127"/>
      <c r="D2" s="127"/>
      <c r="E2" s="127"/>
      <c r="F2" s="127"/>
      <c r="G2" s="127"/>
      <c r="H2" s="128"/>
    </row>
    <row r="3" spans="1:8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</row>
    <row r="4" spans="1:8">
      <c r="A4" s="28" t="s">
        <v>282</v>
      </c>
      <c r="B4" s="28" t="s">
        <v>283</v>
      </c>
      <c r="C4" s="28">
        <v>1</v>
      </c>
      <c r="D4" s="28" t="s">
        <v>244</v>
      </c>
      <c r="E4" s="28">
        <v>1</v>
      </c>
      <c r="F4" s="28" t="s">
        <v>284</v>
      </c>
      <c r="G4" s="28">
        <v>5</v>
      </c>
      <c r="H4" s="28">
        <f t="shared" ref="H4:H5" si="0">C4*E4*G4</f>
        <v>5</v>
      </c>
    </row>
    <row r="5" spans="1:8" s="56" customFormat="1">
      <c r="A5" s="28" t="s">
        <v>215</v>
      </c>
      <c r="B5" s="28"/>
      <c r="C5" s="28">
        <v>2</v>
      </c>
      <c r="D5" s="28" t="s">
        <v>216</v>
      </c>
      <c r="E5" s="28">
        <v>1</v>
      </c>
      <c r="F5" s="28" t="s">
        <v>21</v>
      </c>
      <c r="G5" s="28">
        <v>6</v>
      </c>
      <c r="H5" s="28">
        <f t="shared" si="0"/>
        <v>12</v>
      </c>
    </row>
    <row r="6" spans="1:8" s="56" customFormat="1" ht="45.95">
      <c r="A6" s="28" t="s">
        <v>285</v>
      </c>
      <c r="B6" s="28" t="s">
        <v>286</v>
      </c>
      <c r="C6" s="28">
        <v>1</v>
      </c>
      <c r="D6" s="28" t="s">
        <v>140</v>
      </c>
      <c r="E6" s="28">
        <v>1</v>
      </c>
      <c r="F6" s="28" t="s">
        <v>21</v>
      </c>
      <c r="G6" s="28">
        <v>3</v>
      </c>
      <c r="H6" s="28">
        <f>C6*E6*G6</f>
        <v>3</v>
      </c>
    </row>
    <row r="7" spans="1:8">
      <c r="A7" s="28" t="s">
        <v>272</v>
      </c>
      <c r="B7" s="28"/>
      <c r="C7" s="28">
        <v>5</v>
      </c>
      <c r="D7" s="28" t="s">
        <v>244</v>
      </c>
      <c r="E7" s="28">
        <v>1</v>
      </c>
      <c r="F7" s="28" t="s">
        <v>21</v>
      </c>
      <c r="G7" s="28">
        <v>1.5</v>
      </c>
      <c r="H7" s="28">
        <f t="shared" ref="H7:H14" si="1">C7*E7*G7</f>
        <v>7.5</v>
      </c>
    </row>
    <row r="8" spans="1:8">
      <c r="A8" s="28" t="s">
        <v>287</v>
      </c>
      <c r="B8" s="28"/>
      <c r="C8" s="28">
        <v>1</v>
      </c>
      <c r="D8" s="28" t="s">
        <v>244</v>
      </c>
      <c r="E8" s="28">
        <v>1</v>
      </c>
      <c r="F8" s="28" t="s">
        <v>21</v>
      </c>
      <c r="G8" s="28">
        <v>2</v>
      </c>
      <c r="H8" s="28">
        <f t="shared" si="1"/>
        <v>2</v>
      </c>
    </row>
    <row r="9" spans="1:8" ht="80.45">
      <c r="A9" s="28" t="s">
        <v>288</v>
      </c>
      <c r="B9" s="28" t="s">
        <v>289</v>
      </c>
      <c r="C9" s="28">
        <v>1</v>
      </c>
      <c r="D9" s="28" t="s">
        <v>140</v>
      </c>
      <c r="E9" s="28">
        <v>1</v>
      </c>
      <c r="F9" s="28" t="s">
        <v>21</v>
      </c>
      <c r="G9" s="28">
        <v>4</v>
      </c>
      <c r="H9" s="28">
        <f t="shared" si="1"/>
        <v>4</v>
      </c>
    </row>
    <row r="10" spans="1:8">
      <c r="A10" s="28" t="s">
        <v>276</v>
      </c>
      <c r="B10" s="28" t="s">
        <v>277</v>
      </c>
      <c r="C10" s="28">
        <v>4</v>
      </c>
      <c r="D10" s="28" t="s">
        <v>216</v>
      </c>
      <c r="E10" s="28">
        <v>1</v>
      </c>
      <c r="F10" s="28" t="s">
        <v>21</v>
      </c>
      <c r="G10" s="28">
        <v>1</v>
      </c>
      <c r="H10" s="28">
        <f t="shared" si="1"/>
        <v>4</v>
      </c>
    </row>
    <row r="11" spans="1:8">
      <c r="A11" s="28" t="s">
        <v>278</v>
      </c>
      <c r="B11" s="28"/>
      <c r="C11" s="28">
        <v>2</v>
      </c>
      <c r="D11" s="28" t="s">
        <v>225</v>
      </c>
      <c r="E11" s="28">
        <v>1</v>
      </c>
      <c r="F11" s="28" t="s">
        <v>21</v>
      </c>
      <c r="G11" s="28">
        <v>1.5</v>
      </c>
      <c r="H11" s="28">
        <f t="shared" si="1"/>
        <v>3</v>
      </c>
    </row>
    <row r="12" spans="1:8">
      <c r="A12" s="28" t="s">
        <v>290</v>
      </c>
      <c r="B12" s="28" t="s">
        <v>291</v>
      </c>
      <c r="C12" s="28">
        <v>1</v>
      </c>
      <c r="D12" s="28" t="s">
        <v>216</v>
      </c>
      <c r="E12" s="28">
        <v>1</v>
      </c>
      <c r="F12" s="28" t="s">
        <v>21</v>
      </c>
      <c r="G12" s="28">
        <v>2</v>
      </c>
      <c r="H12" s="28">
        <f t="shared" si="1"/>
        <v>2</v>
      </c>
    </row>
    <row r="13" spans="1:8" ht="34.5">
      <c r="A13" s="28" t="s">
        <v>273</v>
      </c>
      <c r="B13" s="28" t="s">
        <v>274</v>
      </c>
      <c r="C13" s="28">
        <v>1</v>
      </c>
      <c r="D13" s="28" t="s">
        <v>216</v>
      </c>
      <c r="E13" s="28">
        <v>1</v>
      </c>
      <c r="F13" s="28" t="s">
        <v>21</v>
      </c>
      <c r="G13" s="28">
        <v>2.5</v>
      </c>
      <c r="H13" s="28">
        <f t="shared" si="1"/>
        <v>2.5</v>
      </c>
    </row>
    <row r="14" spans="1:8">
      <c r="A14" s="28" t="s">
        <v>292</v>
      </c>
      <c r="B14" s="28" t="s">
        <v>280</v>
      </c>
      <c r="C14" s="28">
        <v>1</v>
      </c>
      <c r="D14" s="28" t="s">
        <v>216</v>
      </c>
      <c r="E14" s="28">
        <v>1</v>
      </c>
      <c r="F14" s="28" t="s">
        <v>21</v>
      </c>
      <c r="G14" s="28">
        <v>0.5</v>
      </c>
      <c r="H14" s="28">
        <f t="shared" si="1"/>
        <v>0.5</v>
      </c>
    </row>
    <row r="15" spans="1:8" ht="15" thickBot="1">
      <c r="A15" s="56"/>
      <c r="B15" s="56"/>
      <c r="C15" s="56"/>
      <c r="D15" s="56"/>
      <c r="E15" s="56"/>
      <c r="F15" s="56"/>
      <c r="G15" s="38" t="s">
        <v>230</v>
      </c>
      <c r="H15" s="41">
        <f>SUM(H4:H14)</f>
        <v>45.5</v>
      </c>
    </row>
    <row r="16" spans="1:8" ht="15">
      <c r="A16" s="56"/>
      <c r="B16" s="56"/>
      <c r="C16" s="56"/>
      <c r="D16" s="56"/>
      <c r="E16" s="56"/>
      <c r="F16" s="56"/>
      <c r="G16" s="56"/>
      <c r="H16" s="56"/>
    </row>
  </sheetData>
  <mergeCells count="2">
    <mergeCell ref="A1:H1"/>
    <mergeCell ref="A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B584-1759-4BCA-9BF2-4760547D5401}">
  <dimension ref="A1:L22"/>
  <sheetViews>
    <sheetView topLeftCell="A13" workbookViewId="0">
      <selection sqref="A1:H1"/>
    </sheetView>
  </sheetViews>
  <sheetFormatPr defaultRowHeight="14.45"/>
  <cols>
    <col min="1" max="1" width="41" bestFit="1" customWidth="1"/>
    <col min="2" max="2" width="29.42578125" customWidth="1"/>
    <col min="3" max="8" width="11.5703125" customWidth="1"/>
    <col min="9" max="9" width="18" customWidth="1"/>
  </cols>
  <sheetData>
    <row r="1" spans="1:12" ht="15" thickBot="1">
      <c r="A1" s="129" t="s">
        <v>167</v>
      </c>
      <c r="B1" s="130"/>
      <c r="C1" s="130"/>
      <c r="D1" s="130"/>
      <c r="E1" s="130"/>
      <c r="F1" s="130"/>
      <c r="G1" s="130"/>
      <c r="H1" s="131"/>
      <c r="I1" s="87"/>
      <c r="J1" s="87"/>
      <c r="K1" s="87"/>
      <c r="L1" s="87"/>
    </row>
    <row r="2" spans="1:12" ht="15" thickBot="1">
      <c r="A2" s="126" t="s">
        <v>293</v>
      </c>
      <c r="B2" s="127"/>
      <c r="C2" s="127"/>
      <c r="D2" s="127"/>
      <c r="E2" s="127"/>
      <c r="F2" s="127"/>
      <c r="G2" s="127"/>
      <c r="H2" s="128"/>
      <c r="I2" s="87"/>
      <c r="J2" s="87"/>
      <c r="K2" s="87"/>
      <c r="L2" s="87"/>
    </row>
    <row r="3" spans="1:12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  <c r="I3" s="87"/>
      <c r="J3" s="87"/>
      <c r="K3" s="87"/>
      <c r="L3" s="87"/>
    </row>
    <row r="4" spans="1:12" ht="62.45">
      <c r="A4" s="88" t="s">
        <v>285</v>
      </c>
      <c r="B4" s="88" t="s">
        <v>286</v>
      </c>
      <c r="C4" s="88">
        <v>1</v>
      </c>
      <c r="D4" s="88" t="s">
        <v>140</v>
      </c>
      <c r="E4" s="88">
        <v>1</v>
      </c>
      <c r="F4" s="88" t="s">
        <v>294</v>
      </c>
      <c r="G4" s="88">
        <v>3</v>
      </c>
      <c r="H4" s="88">
        <f>C4*E4*G4</f>
        <v>3</v>
      </c>
      <c r="I4" s="87"/>
      <c r="J4" s="87"/>
      <c r="K4" s="87"/>
      <c r="L4" s="87"/>
    </row>
    <row r="5" spans="1:12">
      <c r="A5" s="88" t="s">
        <v>272</v>
      </c>
      <c r="B5" s="88"/>
      <c r="C5" s="88">
        <v>1</v>
      </c>
      <c r="D5" s="88" t="s">
        <v>244</v>
      </c>
      <c r="E5" s="88">
        <v>1</v>
      </c>
      <c r="F5" s="88" t="s">
        <v>284</v>
      </c>
      <c r="G5" s="88">
        <v>1.5</v>
      </c>
      <c r="H5" s="88">
        <f t="shared" ref="H5:H18" si="0">C5*E5*G5</f>
        <v>1.5</v>
      </c>
      <c r="I5" s="87"/>
      <c r="J5" s="87"/>
      <c r="K5" s="87"/>
      <c r="L5" s="87"/>
    </row>
    <row r="6" spans="1:12" ht="24.95">
      <c r="A6" s="88" t="s">
        <v>287</v>
      </c>
      <c r="B6" s="88"/>
      <c r="C6" s="88">
        <v>1</v>
      </c>
      <c r="D6" s="88" t="s">
        <v>244</v>
      </c>
      <c r="E6" s="88">
        <v>1</v>
      </c>
      <c r="F6" s="88" t="s">
        <v>284</v>
      </c>
      <c r="G6" s="88">
        <v>2</v>
      </c>
      <c r="H6" s="88">
        <f t="shared" si="0"/>
        <v>2</v>
      </c>
      <c r="I6" s="88" t="s">
        <v>295</v>
      </c>
      <c r="J6" s="87"/>
      <c r="K6" s="87"/>
      <c r="L6" s="87"/>
    </row>
    <row r="7" spans="1:12" ht="87.6">
      <c r="A7" s="88" t="s">
        <v>288</v>
      </c>
      <c r="B7" s="88" t="s">
        <v>289</v>
      </c>
      <c r="C7" s="88">
        <v>1</v>
      </c>
      <c r="D7" s="88" t="s">
        <v>140</v>
      </c>
      <c r="E7" s="88">
        <v>1</v>
      </c>
      <c r="F7" s="88" t="s">
        <v>284</v>
      </c>
      <c r="G7" s="88">
        <v>4</v>
      </c>
      <c r="H7" s="88">
        <f t="shared" si="0"/>
        <v>4</v>
      </c>
      <c r="I7" s="87"/>
      <c r="J7" s="87"/>
      <c r="K7" s="87"/>
      <c r="L7" s="87"/>
    </row>
    <row r="8" spans="1:12">
      <c r="A8" s="88" t="s">
        <v>282</v>
      </c>
      <c r="B8" s="88" t="s">
        <v>283</v>
      </c>
      <c r="C8" s="88">
        <v>1</v>
      </c>
      <c r="D8" s="88" t="s">
        <v>244</v>
      </c>
      <c r="E8" s="88">
        <v>1</v>
      </c>
      <c r="F8" s="88" t="s">
        <v>284</v>
      </c>
      <c r="G8" s="88">
        <v>5</v>
      </c>
      <c r="H8" s="88">
        <f t="shared" si="0"/>
        <v>5</v>
      </c>
      <c r="I8" s="87"/>
      <c r="J8" s="87"/>
      <c r="K8" s="87"/>
      <c r="L8" s="87"/>
    </row>
    <row r="9" spans="1:12">
      <c r="A9" s="88" t="s">
        <v>296</v>
      </c>
      <c r="B9" s="88" t="s">
        <v>297</v>
      </c>
      <c r="C9" s="88">
        <v>3</v>
      </c>
      <c r="D9" s="88" t="s">
        <v>216</v>
      </c>
      <c r="E9" s="88">
        <v>1</v>
      </c>
      <c r="F9" s="88" t="s">
        <v>21</v>
      </c>
      <c r="G9" s="88">
        <v>1.5</v>
      </c>
      <c r="H9" s="88">
        <f t="shared" si="0"/>
        <v>4.5</v>
      </c>
      <c r="I9" s="87"/>
      <c r="J9" s="87"/>
      <c r="K9" s="87"/>
      <c r="L9" s="87"/>
    </row>
    <row r="10" spans="1:12">
      <c r="A10" s="88" t="s">
        <v>276</v>
      </c>
      <c r="B10" s="88" t="s">
        <v>277</v>
      </c>
      <c r="C10" s="88">
        <v>4</v>
      </c>
      <c r="D10" s="88" t="s">
        <v>216</v>
      </c>
      <c r="E10" s="88">
        <v>1</v>
      </c>
      <c r="F10" s="88" t="s">
        <v>298</v>
      </c>
      <c r="G10" s="88">
        <v>1</v>
      </c>
      <c r="H10" s="88">
        <f t="shared" si="0"/>
        <v>4</v>
      </c>
      <c r="I10" s="87"/>
      <c r="J10" s="87"/>
      <c r="K10" s="87"/>
      <c r="L10" s="87"/>
    </row>
    <row r="11" spans="1:12" ht="24.95">
      <c r="A11" s="88" t="s">
        <v>278</v>
      </c>
      <c r="B11" s="88"/>
      <c r="C11" s="88">
        <v>3</v>
      </c>
      <c r="D11" s="88" t="s">
        <v>225</v>
      </c>
      <c r="E11" s="88">
        <v>1</v>
      </c>
      <c r="F11" s="88" t="s">
        <v>298</v>
      </c>
      <c r="G11" s="88">
        <v>1.5</v>
      </c>
      <c r="H11" s="88">
        <f t="shared" si="0"/>
        <v>4.5</v>
      </c>
      <c r="I11" s="88" t="s">
        <v>299</v>
      </c>
      <c r="J11" s="87"/>
      <c r="K11" s="87"/>
      <c r="L11" s="87"/>
    </row>
    <row r="12" spans="1:12" ht="37.5">
      <c r="A12" s="88" t="s">
        <v>290</v>
      </c>
      <c r="B12" s="88" t="s">
        <v>291</v>
      </c>
      <c r="C12" s="88">
        <v>1</v>
      </c>
      <c r="D12" s="88" t="s">
        <v>216</v>
      </c>
      <c r="E12" s="88">
        <v>1</v>
      </c>
      <c r="F12" s="88" t="s">
        <v>300</v>
      </c>
      <c r="G12" s="88">
        <v>2</v>
      </c>
      <c r="H12" s="88">
        <f t="shared" si="0"/>
        <v>2</v>
      </c>
      <c r="I12" s="88" t="s">
        <v>301</v>
      </c>
      <c r="J12" s="87"/>
      <c r="K12" s="87"/>
      <c r="L12" s="87"/>
    </row>
    <row r="13" spans="1:12" ht="24.95">
      <c r="A13" s="88" t="s">
        <v>302</v>
      </c>
      <c r="B13" s="88"/>
      <c r="C13" s="88">
        <v>1</v>
      </c>
      <c r="D13" s="88" t="s">
        <v>216</v>
      </c>
      <c r="E13" s="88">
        <v>1</v>
      </c>
      <c r="F13" s="88" t="s">
        <v>300</v>
      </c>
      <c r="G13" s="88">
        <v>2.5</v>
      </c>
      <c r="H13" s="88">
        <f t="shared" si="0"/>
        <v>2.5</v>
      </c>
      <c r="I13" s="88" t="s">
        <v>303</v>
      </c>
      <c r="J13" s="87"/>
      <c r="K13" s="87"/>
      <c r="L13" s="87"/>
    </row>
    <row r="14" spans="1:12">
      <c r="A14" s="88" t="s">
        <v>304</v>
      </c>
      <c r="B14" s="88"/>
      <c r="C14" s="88">
        <v>1</v>
      </c>
      <c r="D14" s="88" t="s">
        <v>216</v>
      </c>
      <c r="E14" s="88">
        <v>1</v>
      </c>
      <c r="F14" s="88" t="s">
        <v>21</v>
      </c>
      <c r="G14" s="88">
        <v>2.5</v>
      </c>
      <c r="H14" s="88">
        <f t="shared" si="0"/>
        <v>2.5</v>
      </c>
      <c r="I14" s="87"/>
      <c r="J14" s="87"/>
      <c r="K14" s="87"/>
      <c r="L14" s="87"/>
    </row>
    <row r="15" spans="1:12" ht="24.95">
      <c r="A15" s="88" t="s">
        <v>233</v>
      </c>
      <c r="B15" s="88" t="s">
        <v>241</v>
      </c>
      <c r="C15" s="88">
        <v>1</v>
      </c>
      <c r="D15" s="88" t="s">
        <v>216</v>
      </c>
      <c r="E15" s="88">
        <v>1</v>
      </c>
      <c r="F15" s="88" t="s">
        <v>305</v>
      </c>
      <c r="G15" s="88">
        <v>2</v>
      </c>
      <c r="H15" s="88">
        <f t="shared" si="0"/>
        <v>2</v>
      </c>
      <c r="I15" s="87"/>
      <c r="J15" s="87"/>
      <c r="K15" s="87"/>
      <c r="L15" s="87"/>
    </row>
    <row r="16" spans="1:12" ht="50.1">
      <c r="A16" s="88" t="s">
        <v>306</v>
      </c>
      <c r="B16" s="88" t="s">
        <v>307</v>
      </c>
      <c r="C16" s="88">
        <v>1</v>
      </c>
      <c r="D16" s="88" t="s">
        <v>216</v>
      </c>
      <c r="E16" s="88">
        <v>1</v>
      </c>
      <c r="F16" s="88" t="s">
        <v>308</v>
      </c>
      <c r="G16" s="88">
        <v>1.5</v>
      </c>
      <c r="H16" s="88">
        <f t="shared" si="0"/>
        <v>1.5</v>
      </c>
      <c r="I16" s="87"/>
      <c r="J16" s="87"/>
      <c r="K16" s="87"/>
      <c r="L16" s="87"/>
    </row>
    <row r="17" spans="1:12" ht="50.1">
      <c r="A17" s="88" t="s">
        <v>309</v>
      </c>
      <c r="B17" s="88"/>
      <c r="C17" s="88">
        <v>1</v>
      </c>
      <c r="D17" s="88" t="s">
        <v>225</v>
      </c>
      <c r="E17" s="88">
        <v>1</v>
      </c>
      <c r="F17" s="88" t="s">
        <v>310</v>
      </c>
      <c r="G17" s="88">
        <v>2</v>
      </c>
      <c r="H17" s="88">
        <f t="shared" si="0"/>
        <v>2</v>
      </c>
      <c r="I17" s="87"/>
      <c r="J17" s="87"/>
      <c r="K17" s="87"/>
      <c r="L17" s="87"/>
    </row>
    <row r="18" spans="1:12" ht="50.1">
      <c r="A18" s="88" t="s">
        <v>311</v>
      </c>
      <c r="B18" s="88"/>
      <c r="C18" s="88">
        <v>1</v>
      </c>
      <c r="D18" s="88" t="s">
        <v>216</v>
      </c>
      <c r="E18" s="88">
        <v>1</v>
      </c>
      <c r="F18" s="88" t="s">
        <v>308</v>
      </c>
      <c r="G18" s="88">
        <v>0.5</v>
      </c>
      <c r="H18" s="88">
        <f t="shared" si="0"/>
        <v>0.5</v>
      </c>
      <c r="I18" s="87"/>
      <c r="J18" s="87"/>
      <c r="K18" s="87"/>
      <c r="L18" s="87"/>
    </row>
    <row r="19" spans="1:12" ht="15" thickBot="1">
      <c r="A19" s="87"/>
      <c r="B19" s="87"/>
      <c r="C19" s="87"/>
      <c r="D19" s="87"/>
      <c r="E19" s="87"/>
      <c r="F19" s="87"/>
      <c r="G19" s="89" t="s">
        <v>230</v>
      </c>
      <c r="H19" s="103">
        <f>SUM(H4:H18)</f>
        <v>41.5</v>
      </c>
      <c r="I19" s="87"/>
      <c r="J19" s="87"/>
      <c r="K19" s="87"/>
      <c r="L19" s="87"/>
    </row>
    <row r="20" spans="1:1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</sheetData>
  <mergeCells count="2">
    <mergeCell ref="A1:H1"/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9C42-8782-4985-8D54-ABA69392898D}">
  <dimension ref="A1:H19"/>
  <sheetViews>
    <sheetView workbookViewId="0">
      <selection sqref="A1:H1"/>
    </sheetView>
  </sheetViews>
  <sheetFormatPr defaultRowHeight="14.45"/>
  <cols>
    <col min="1" max="1" width="41" bestFit="1" customWidth="1"/>
    <col min="2" max="2" width="29.42578125" customWidth="1"/>
    <col min="3" max="8" width="11.5703125" customWidth="1"/>
  </cols>
  <sheetData>
    <row r="1" spans="1:8" ht="15" thickBot="1">
      <c r="A1" s="129" t="s">
        <v>134</v>
      </c>
      <c r="B1" s="130"/>
      <c r="C1" s="130"/>
      <c r="D1" s="130"/>
      <c r="E1" s="130"/>
      <c r="F1" s="130"/>
      <c r="G1" s="130"/>
      <c r="H1" s="131"/>
    </row>
    <row r="2" spans="1:8" ht="15" thickBot="1">
      <c r="A2" s="126" t="s">
        <v>312</v>
      </c>
      <c r="B2" s="127"/>
      <c r="C2" s="127"/>
      <c r="D2" s="127"/>
      <c r="E2" s="127"/>
      <c r="F2" s="127"/>
      <c r="G2" s="127"/>
      <c r="H2" s="128"/>
    </row>
    <row r="3" spans="1:8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</row>
    <row r="4" spans="1:8">
      <c r="A4" s="88" t="s">
        <v>272</v>
      </c>
      <c r="B4" s="88"/>
      <c r="C4" s="88">
        <v>5</v>
      </c>
      <c r="D4" s="88" t="s">
        <v>244</v>
      </c>
      <c r="E4" s="88">
        <v>1</v>
      </c>
      <c r="F4" s="88" t="s">
        <v>21</v>
      </c>
      <c r="G4" s="88">
        <v>1.5</v>
      </c>
      <c r="H4" s="88">
        <f t="shared" ref="H4:H12" si="0">C4*E4*G4</f>
        <v>7.5</v>
      </c>
    </row>
    <row r="5" spans="1:8">
      <c r="A5" s="88" t="s">
        <v>287</v>
      </c>
      <c r="B5" s="88"/>
      <c r="C5" s="88">
        <v>1</v>
      </c>
      <c r="D5" s="88" t="s">
        <v>244</v>
      </c>
      <c r="E5" s="88">
        <v>1</v>
      </c>
      <c r="F5" s="88" t="s">
        <v>21</v>
      </c>
      <c r="G5" s="88">
        <v>2</v>
      </c>
      <c r="H5" s="88">
        <f t="shared" si="0"/>
        <v>2</v>
      </c>
    </row>
    <row r="6" spans="1:8" ht="87.6">
      <c r="A6" s="88" t="s">
        <v>288</v>
      </c>
      <c r="B6" s="88" t="s">
        <v>289</v>
      </c>
      <c r="C6" s="88">
        <v>1</v>
      </c>
      <c r="D6" s="88" t="s">
        <v>140</v>
      </c>
      <c r="E6" s="88">
        <v>1</v>
      </c>
      <c r="F6" s="88" t="s">
        <v>21</v>
      </c>
      <c r="G6" s="88">
        <v>4</v>
      </c>
      <c r="H6" s="88">
        <f t="shared" si="0"/>
        <v>4</v>
      </c>
    </row>
    <row r="7" spans="1:8">
      <c r="A7" s="88" t="s">
        <v>296</v>
      </c>
      <c r="B7" s="88" t="s">
        <v>313</v>
      </c>
      <c r="C7" s="88">
        <v>1</v>
      </c>
      <c r="D7" s="88" t="s">
        <v>216</v>
      </c>
      <c r="E7" s="88">
        <v>1</v>
      </c>
      <c r="F7" s="88" t="s">
        <v>21</v>
      </c>
      <c r="G7" s="88">
        <v>1.5</v>
      </c>
      <c r="H7" s="88">
        <f t="shared" si="0"/>
        <v>1.5</v>
      </c>
    </row>
    <row r="8" spans="1:8">
      <c r="A8" s="88" t="s">
        <v>276</v>
      </c>
      <c r="B8" s="88" t="s">
        <v>277</v>
      </c>
      <c r="C8" s="88">
        <v>4</v>
      </c>
      <c r="D8" s="88" t="s">
        <v>216</v>
      </c>
      <c r="E8" s="88">
        <v>1</v>
      </c>
      <c r="F8" s="88" t="s">
        <v>21</v>
      </c>
      <c r="G8" s="88">
        <v>1</v>
      </c>
      <c r="H8" s="88">
        <f t="shared" si="0"/>
        <v>4</v>
      </c>
    </row>
    <row r="9" spans="1:8">
      <c r="A9" s="88" t="s">
        <v>278</v>
      </c>
      <c r="B9" s="88"/>
      <c r="C9" s="88">
        <v>2</v>
      </c>
      <c r="D9" s="88" t="s">
        <v>225</v>
      </c>
      <c r="E9" s="88">
        <v>1</v>
      </c>
      <c r="F9" s="88" t="s">
        <v>21</v>
      </c>
      <c r="G9" s="88">
        <v>1.5</v>
      </c>
      <c r="H9" s="88">
        <f t="shared" si="0"/>
        <v>3</v>
      </c>
    </row>
    <row r="10" spans="1:8">
      <c r="A10" s="88" t="s">
        <v>290</v>
      </c>
      <c r="B10" s="88" t="s">
        <v>291</v>
      </c>
      <c r="C10" s="88">
        <v>1</v>
      </c>
      <c r="D10" s="88" t="s">
        <v>216</v>
      </c>
      <c r="E10" s="88">
        <v>1</v>
      </c>
      <c r="F10" s="88" t="s">
        <v>21</v>
      </c>
      <c r="G10" s="88">
        <v>2</v>
      </c>
      <c r="H10" s="88">
        <f t="shared" si="0"/>
        <v>2</v>
      </c>
    </row>
    <row r="11" spans="1:8" ht="50.1">
      <c r="A11" s="88" t="s">
        <v>273</v>
      </c>
      <c r="B11" s="88" t="s">
        <v>274</v>
      </c>
      <c r="C11" s="88">
        <v>1</v>
      </c>
      <c r="D11" s="88" t="s">
        <v>216</v>
      </c>
      <c r="E11" s="88">
        <v>1</v>
      </c>
      <c r="F11" s="88" t="s">
        <v>21</v>
      </c>
      <c r="G11" s="88">
        <v>2.5</v>
      </c>
      <c r="H11" s="88">
        <f t="shared" si="0"/>
        <v>2.5</v>
      </c>
    </row>
    <row r="12" spans="1:8">
      <c r="A12" s="88" t="s">
        <v>292</v>
      </c>
      <c r="B12" s="88" t="s">
        <v>280</v>
      </c>
      <c r="C12" s="88">
        <v>1</v>
      </c>
      <c r="D12" s="88" t="s">
        <v>216</v>
      </c>
      <c r="E12" s="88">
        <v>1</v>
      </c>
      <c r="F12" s="88" t="s">
        <v>21</v>
      </c>
      <c r="G12" s="88">
        <v>0.5</v>
      </c>
      <c r="H12" s="88">
        <f t="shared" si="0"/>
        <v>0.5</v>
      </c>
    </row>
    <row r="13" spans="1:8" ht="15" thickBot="1">
      <c r="A13" s="87"/>
      <c r="B13" s="87"/>
      <c r="C13" s="87"/>
      <c r="D13" s="87"/>
      <c r="E13" s="87"/>
      <c r="F13" s="87"/>
      <c r="G13" s="89" t="s">
        <v>230</v>
      </c>
      <c r="H13" s="103">
        <f>SUM(H4:H12)</f>
        <v>27</v>
      </c>
    </row>
    <row r="14" spans="1:8">
      <c r="A14" s="87"/>
      <c r="B14" s="87"/>
      <c r="C14" s="87"/>
      <c r="D14" s="87"/>
      <c r="E14" s="87"/>
      <c r="F14" s="87"/>
      <c r="G14" s="87"/>
      <c r="H14" s="87"/>
    </row>
    <row r="15" spans="1:8">
      <c r="A15" s="87"/>
      <c r="B15" s="87"/>
      <c r="C15" s="87"/>
      <c r="D15" s="87"/>
      <c r="E15" s="87"/>
      <c r="F15" s="87"/>
      <c r="G15" s="87"/>
      <c r="H15" s="87"/>
    </row>
    <row r="16" spans="1:8">
      <c r="A16" s="87"/>
      <c r="B16" s="87"/>
      <c r="C16" s="87"/>
      <c r="D16" s="87"/>
      <c r="E16" s="87"/>
      <c r="F16" s="87"/>
      <c r="G16" s="87"/>
      <c r="H16" s="87"/>
    </row>
    <row r="17" spans="1:8">
      <c r="A17" s="87"/>
      <c r="B17" s="87"/>
      <c r="C17" s="87"/>
      <c r="D17" s="87"/>
      <c r="E17" s="87"/>
      <c r="F17" s="87"/>
      <c r="G17" s="87"/>
      <c r="H17" s="87"/>
    </row>
    <row r="18" spans="1:8">
      <c r="A18" s="87"/>
      <c r="B18" s="87"/>
      <c r="C18" s="87"/>
      <c r="D18" s="87"/>
      <c r="E18" s="87"/>
      <c r="F18" s="87"/>
      <c r="G18" s="87"/>
      <c r="H18" s="87"/>
    </row>
    <row r="19" spans="1:8">
      <c r="A19" s="87"/>
      <c r="B19" s="87"/>
      <c r="C19" s="87"/>
      <c r="D19" s="87"/>
      <c r="E19" s="87"/>
      <c r="F19" s="87"/>
      <c r="G19" s="87"/>
      <c r="H19" s="87"/>
    </row>
  </sheetData>
  <mergeCells count="2">
    <mergeCell ref="A1:H1"/>
    <mergeCell ref="A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79C7B-4D70-4233-8EF1-41DE2E60516F}">
  <dimension ref="A1:J19"/>
  <sheetViews>
    <sheetView topLeftCell="A4" workbookViewId="0">
      <selection sqref="A1:H1"/>
    </sheetView>
  </sheetViews>
  <sheetFormatPr defaultRowHeight="14.45"/>
  <cols>
    <col min="1" max="1" width="41" bestFit="1" customWidth="1"/>
    <col min="2" max="2" width="29.42578125" customWidth="1"/>
    <col min="3" max="8" width="11.5703125" customWidth="1"/>
    <col min="9" max="9" width="23.28515625" customWidth="1"/>
  </cols>
  <sheetData>
    <row r="1" spans="1:10" ht="15" thickBot="1">
      <c r="A1" s="129" t="s">
        <v>159</v>
      </c>
      <c r="B1" s="130"/>
      <c r="C1" s="130"/>
      <c r="D1" s="130"/>
      <c r="E1" s="130"/>
      <c r="F1" s="130"/>
      <c r="G1" s="130"/>
      <c r="H1" s="131"/>
      <c r="I1" s="87"/>
      <c r="J1" s="87"/>
    </row>
    <row r="2" spans="1:10" ht="15" thickBot="1">
      <c r="A2" s="126" t="s">
        <v>314</v>
      </c>
      <c r="B2" s="127"/>
      <c r="C2" s="127"/>
      <c r="D2" s="127"/>
      <c r="E2" s="127"/>
      <c r="F2" s="127"/>
      <c r="G2" s="127"/>
      <c r="H2" s="128"/>
      <c r="I2" s="87"/>
      <c r="J2" s="87"/>
    </row>
    <row r="3" spans="1:10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  <c r="I3" s="87"/>
      <c r="J3" s="87"/>
    </row>
    <row r="4" spans="1:10" ht="62.45">
      <c r="A4" s="88" t="s">
        <v>285</v>
      </c>
      <c r="B4" s="88" t="s">
        <v>286</v>
      </c>
      <c r="C4" s="88">
        <v>1</v>
      </c>
      <c r="D4" s="88" t="s">
        <v>140</v>
      </c>
      <c r="E4" s="88">
        <v>1</v>
      </c>
      <c r="F4" s="88" t="s">
        <v>294</v>
      </c>
      <c r="G4" s="88">
        <v>3</v>
      </c>
      <c r="H4" s="88">
        <f>C4*E4*G4</f>
        <v>3</v>
      </c>
      <c r="I4" s="87"/>
      <c r="J4" s="87"/>
    </row>
    <row r="5" spans="1:10">
      <c r="A5" s="88" t="s">
        <v>272</v>
      </c>
      <c r="B5" s="88"/>
      <c r="C5" s="88">
        <v>1</v>
      </c>
      <c r="D5" s="88" t="s">
        <v>244</v>
      </c>
      <c r="E5" s="88">
        <v>1</v>
      </c>
      <c r="F5" s="88" t="s">
        <v>315</v>
      </c>
      <c r="G5" s="88">
        <v>1.5</v>
      </c>
      <c r="H5" s="88">
        <f t="shared" ref="H5:H17" si="0">C5*E5*G5</f>
        <v>1.5</v>
      </c>
      <c r="I5" s="87"/>
      <c r="J5" s="87"/>
    </row>
    <row r="6" spans="1:10">
      <c r="A6" s="88" t="s">
        <v>287</v>
      </c>
      <c r="B6" s="88"/>
      <c r="C6" s="88">
        <v>1</v>
      </c>
      <c r="D6" s="88" t="s">
        <v>244</v>
      </c>
      <c r="E6" s="88">
        <v>1</v>
      </c>
      <c r="F6" s="88" t="s">
        <v>315</v>
      </c>
      <c r="G6" s="88">
        <v>2</v>
      </c>
      <c r="H6" s="88">
        <f t="shared" si="0"/>
        <v>2</v>
      </c>
      <c r="I6" s="87"/>
      <c r="J6" s="87"/>
    </row>
    <row r="7" spans="1:10" ht="99.95">
      <c r="A7" s="88" t="s">
        <v>316</v>
      </c>
      <c r="B7" s="88" t="s">
        <v>317</v>
      </c>
      <c r="C7" s="88">
        <v>1</v>
      </c>
      <c r="D7" s="88" t="s">
        <v>216</v>
      </c>
      <c r="E7" s="88">
        <v>1</v>
      </c>
      <c r="F7" s="88" t="s">
        <v>318</v>
      </c>
      <c r="G7" s="88">
        <v>6</v>
      </c>
      <c r="H7" s="88">
        <f t="shared" si="0"/>
        <v>6</v>
      </c>
      <c r="I7" s="87"/>
      <c r="J7" s="87"/>
    </row>
    <row r="8" spans="1:10" ht="87.6">
      <c r="A8" s="88" t="s">
        <v>288</v>
      </c>
      <c r="B8" s="88" t="s">
        <v>289</v>
      </c>
      <c r="C8" s="88">
        <v>1</v>
      </c>
      <c r="D8" s="88" t="s">
        <v>216</v>
      </c>
      <c r="E8" s="88">
        <v>1</v>
      </c>
      <c r="F8" s="88" t="s">
        <v>315</v>
      </c>
      <c r="G8" s="88">
        <v>4</v>
      </c>
      <c r="H8" s="88">
        <f t="shared" si="0"/>
        <v>4</v>
      </c>
      <c r="I8" s="87"/>
      <c r="J8" s="87"/>
    </row>
    <row r="9" spans="1:10">
      <c r="A9" s="88" t="s">
        <v>282</v>
      </c>
      <c r="B9" s="88" t="s">
        <v>283</v>
      </c>
      <c r="C9" s="88">
        <v>1</v>
      </c>
      <c r="D9" s="88" t="s">
        <v>244</v>
      </c>
      <c r="E9" s="88">
        <v>1</v>
      </c>
      <c r="F9" s="88" t="s">
        <v>315</v>
      </c>
      <c r="G9" s="88">
        <v>5</v>
      </c>
      <c r="H9" s="88">
        <f t="shared" si="0"/>
        <v>5</v>
      </c>
      <c r="I9" s="87"/>
      <c r="J9" s="87"/>
    </row>
    <row r="10" spans="1:10" ht="24.95">
      <c r="A10" s="88" t="s">
        <v>296</v>
      </c>
      <c r="B10" s="88" t="s">
        <v>319</v>
      </c>
      <c r="C10" s="88">
        <v>1</v>
      </c>
      <c r="D10" s="88" t="s">
        <v>216</v>
      </c>
      <c r="E10" s="88">
        <v>1</v>
      </c>
      <c r="F10" s="88" t="s">
        <v>21</v>
      </c>
      <c r="G10" s="88">
        <v>1.5</v>
      </c>
      <c r="H10" s="88">
        <f t="shared" si="0"/>
        <v>1.5</v>
      </c>
      <c r="I10" s="88" t="s">
        <v>320</v>
      </c>
      <c r="J10" s="87"/>
    </row>
    <row r="11" spans="1:10" ht="24.95">
      <c r="A11" s="88" t="s">
        <v>276</v>
      </c>
      <c r="B11" s="88" t="s">
        <v>277</v>
      </c>
      <c r="C11" s="88">
        <v>4</v>
      </c>
      <c r="D11" s="88" t="s">
        <v>216</v>
      </c>
      <c r="E11" s="88">
        <v>1</v>
      </c>
      <c r="F11" s="88" t="s">
        <v>298</v>
      </c>
      <c r="G11" s="88">
        <v>1</v>
      </c>
      <c r="H11" s="88">
        <f t="shared" si="0"/>
        <v>4</v>
      </c>
      <c r="I11" s="88" t="s">
        <v>320</v>
      </c>
      <c r="J11" s="87"/>
    </row>
    <row r="12" spans="1:10" ht="24.95">
      <c r="A12" s="88" t="s">
        <v>278</v>
      </c>
      <c r="B12" s="88"/>
      <c r="C12" s="88">
        <v>3</v>
      </c>
      <c r="D12" s="88" t="s">
        <v>225</v>
      </c>
      <c r="E12" s="88">
        <v>1</v>
      </c>
      <c r="F12" s="88" t="s">
        <v>298</v>
      </c>
      <c r="G12" s="88">
        <v>1.5</v>
      </c>
      <c r="H12" s="88">
        <f t="shared" si="0"/>
        <v>4.5</v>
      </c>
      <c r="I12" s="88" t="s">
        <v>320</v>
      </c>
      <c r="J12" s="87"/>
    </row>
    <row r="13" spans="1:10">
      <c r="A13" s="88" t="s">
        <v>290</v>
      </c>
      <c r="B13" s="88" t="s">
        <v>291</v>
      </c>
      <c r="C13" s="88">
        <v>1</v>
      </c>
      <c r="D13" s="88" t="s">
        <v>216</v>
      </c>
      <c r="E13" s="88">
        <v>1</v>
      </c>
      <c r="F13" s="88" t="s">
        <v>21</v>
      </c>
      <c r="G13" s="88">
        <v>2</v>
      </c>
      <c r="H13" s="88">
        <f t="shared" si="0"/>
        <v>2</v>
      </c>
      <c r="I13" s="87"/>
      <c r="J13" s="87"/>
    </row>
    <row r="14" spans="1:10">
      <c r="A14" s="88" t="s">
        <v>302</v>
      </c>
      <c r="B14" s="88"/>
      <c r="C14" s="88">
        <v>1</v>
      </c>
      <c r="D14" s="88" t="s">
        <v>216</v>
      </c>
      <c r="E14" s="88">
        <v>1</v>
      </c>
      <c r="F14" s="88" t="s">
        <v>21</v>
      </c>
      <c r="G14" s="88">
        <v>2.5</v>
      </c>
      <c r="H14" s="88">
        <f t="shared" si="0"/>
        <v>2.5</v>
      </c>
      <c r="I14" s="87"/>
      <c r="J14" s="87"/>
    </row>
    <row r="15" spans="1:10">
      <c r="A15" s="88" t="s">
        <v>304</v>
      </c>
      <c r="B15" s="88"/>
      <c r="C15" s="88">
        <v>1</v>
      </c>
      <c r="D15" s="88" t="s">
        <v>216</v>
      </c>
      <c r="E15" s="88">
        <v>1</v>
      </c>
      <c r="F15" s="88" t="s">
        <v>21</v>
      </c>
      <c r="G15" s="88">
        <v>2.5</v>
      </c>
      <c r="H15" s="88">
        <f t="shared" si="0"/>
        <v>2.5</v>
      </c>
      <c r="I15" s="87"/>
      <c r="J15" s="87"/>
    </row>
    <row r="16" spans="1:10" ht="34.5" customHeight="1">
      <c r="A16" s="88" t="s">
        <v>233</v>
      </c>
      <c r="B16" s="88" t="s">
        <v>241</v>
      </c>
      <c r="C16" s="88">
        <v>1</v>
      </c>
      <c r="D16" s="88" t="s">
        <v>216</v>
      </c>
      <c r="E16" s="88">
        <v>1</v>
      </c>
      <c r="F16" s="88" t="s">
        <v>21</v>
      </c>
      <c r="G16" s="88">
        <v>2</v>
      </c>
      <c r="H16" s="88">
        <f t="shared" si="0"/>
        <v>2</v>
      </c>
      <c r="I16" s="87"/>
      <c r="J16" s="87"/>
    </row>
    <row r="17" spans="1:10">
      <c r="A17" s="88" t="s">
        <v>236</v>
      </c>
      <c r="B17" s="88" t="s">
        <v>321</v>
      </c>
      <c r="C17" s="88">
        <v>3</v>
      </c>
      <c r="D17" s="88" t="s">
        <v>216</v>
      </c>
      <c r="E17" s="88">
        <v>1</v>
      </c>
      <c r="F17" s="88" t="s">
        <v>315</v>
      </c>
      <c r="G17" s="88">
        <v>0.75</v>
      </c>
      <c r="H17" s="88">
        <f t="shared" si="0"/>
        <v>2.25</v>
      </c>
      <c r="I17" s="87"/>
      <c r="J17" s="87"/>
    </row>
    <row r="18" spans="1:10" ht="15" thickBot="1">
      <c r="A18" s="87"/>
      <c r="B18" s="87"/>
      <c r="C18" s="87"/>
      <c r="D18" s="87"/>
      <c r="E18" s="87"/>
      <c r="F18" s="87"/>
      <c r="G18" s="89" t="s">
        <v>230</v>
      </c>
      <c r="H18" s="103">
        <f>SUM(H4:H17)</f>
        <v>42.75</v>
      </c>
      <c r="I18" s="87"/>
      <c r="J18" s="87"/>
    </row>
    <row r="19" spans="1:10">
      <c r="A19" s="87"/>
      <c r="B19" s="87"/>
      <c r="C19" s="87"/>
      <c r="D19" s="87"/>
      <c r="E19" s="87"/>
      <c r="F19" s="87"/>
      <c r="G19" s="87"/>
      <c r="H19" s="87"/>
      <c r="I19" s="87"/>
      <c r="J19" s="87"/>
    </row>
  </sheetData>
  <mergeCells count="2">
    <mergeCell ref="A1:H1"/>
    <mergeCell ref="A2:H2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4AE39-1F63-4E18-A338-08788915400E}">
  <dimension ref="A1:J26"/>
  <sheetViews>
    <sheetView workbookViewId="0">
      <selection activeCell="D25" sqref="D25"/>
    </sheetView>
  </sheetViews>
  <sheetFormatPr defaultRowHeight="14.45"/>
  <cols>
    <col min="1" max="1" width="41" bestFit="1" customWidth="1"/>
    <col min="2" max="7" width="11.5703125" customWidth="1"/>
  </cols>
  <sheetData>
    <row r="1" spans="1:10" ht="15" thickBot="1">
      <c r="A1" s="129" t="s">
        <v>322</v>
      </c>
      <c r="B1" s="130"/>
      <c r="C1" s="130"/>
      <c r="D1" s="130"/>
      <c r="E1" s="130"/>
      <c r="F1" s="130"/>
      <c r="G1" s="131"/>
      <c r="H1" s="87"/>
      <c r="I1" s="87"/>
      <c r="J1" s="87"/>
    </row>
    <row r="2" spans="1:10" ht="15" thickBot="1">
      <c r="A2" s="126" t="s">
        <v>323</v>
      </c>
      <c r="B2" s="127"/>
      <c r="C2" s="127"/>
      <c r="D2" s="127"/>
      <c r="E2" s="127"/>
      <c r="F2" s="127"/>
      <c r="G2" s="128"/>
      <c r="H2" s="87"/>
      <c r="I2" s="87"/>
      <c r="J2" s="87"/>
    </row>
    <row r="3" spans="1:10" ht="26.45">
      <c r="A3" s="36" t="s">
        <v>213</v>
      </c>
      <c r="B3" s="36" t="s">
        <v>214</v>
      </c>
      <c r="C3" s="36" t="s">
        <v>8</v>
      </c>
      <c r="D3" s="36" t="s">
        <v>9</v>
      </c>
      <c r="E3" s="36" t="s">
        <v>10</v>
      </c>
      <c r="F3" s="36" t="s">
        <v>11</v>
      </c>
      <c r="G3" s="37" t="s">
        <v>12</v>
      </c>
      <c r="H3" s="87"/>
      <c r="I3" s="87"/>
      <c r="J3" s="87"/>
    </row>
    <row r="4" spans="1:10">
      <c r="A4" s="91" t="s">
        <v>324</v>
      </c>
      <c r="B4" s="92">
        <v>5</v>
      </c>
      <c r="C4" s="88" t="s">
        <v>216</v>
      </c>
      <c r="D4" s="88">
        <v>1</v>
      </c>
      <c r="E4" s="88" t="s">
        <v>21</v>
      </c>
      <c r="F4" s="93">
        <v>1</v>
      </c>
      <c r="G4" s="88">
        <f>B4*D4*F4</f>
        <v>5</v>
      </c>
      <c r="H4" s="87"/>
      <c r="I4" s="87"/>
      <c r="J4" s="87"/>
    </row>
    <row r="5" spans="1:10">
      <c r="A5" s="91" t="s">
        <v>325</v>
      </c>
      <c r="B5" s="92">
        <v>5</v>
      </c>
      <c r="C5" s="88" t="s">
        <v>216</v>
      </c>
      <c r="D5" s="88">
        <v>1</v>
      </c>
      <c r="E5" s="88" t="s">
        <v>21</v>
      </c>
      <c r="F5" s="93">
        <v>1</v>
      </c>
      <c r="G5" s="88">
        <f t="shared" ref="G5:G11" si="0">B5*D5*F5</f>
        <v>5</v>
      </c>
      <c r="H5" s="87"/>
      <c r="I5" s="87"/>
      <c r="J5" s="87"/>
    </row>
    <row r="6" spans="1:10">
      <c r="A6" s="91" t="s">
        <v>326</v>
      </c>
      <c r="B6" s="92">
        <v>1</v>
      </c>
      <c r="C6" s="88" t="s">
        <v>216</v>
      </c>
      <c r="D6" s="88">
        <v>1</v>
      </c>
      <c r="E6" s="88" t="s">
        <v>21</v>
      </c>
      <c r="F6" s="93">
        <v>5</v>
      </c>
      <c r="G6" s="88">
        <f t="shared" si="0"/>
        <v>5</v>
      </c>
      <c r="H6" s="87"/>
      <c r="I6" s="87"/>
      <c r="J6" s="87"/>
    </row>
    <row r="7" spans="1:10">
      <c r="A7" s="91" t="s">
        <v>327</v>
      </c>
      <c r="B7" s="92">
        <v>1</v>
      </c>
      <c r="C7" s="88" t="s">
        <v>216</v>
      </c>
      <c r="D7" s="88">
        <v>1</v>
      </c>
      <c r="E7" s="88" t="s">
        <v>21</v>
      </c>
      <c r="F7" s="93">
        <v>5</v>
      </c>
      <c r="G7" s="88">
        <f t="shared" si="0"/>
        <v>5</v>
      </c>
      <c r="H7" s="87"/>
      <c r="I7" s="87"/>
      <c r="J7" s="87"/>
    </row>
    <row r="8" spans="1:10">
      <c r="A8" s="91" t="s">
        <v>328</v>
      </c>
      <c r="B8" s="92">
        <v>4</v>
      </c>
      <c r="C8" s="88" t="s">
        <v>216</v>
      </c>
      <c r="D8" s="88">
        <v>1</v>
      </c>
      <c r="E8" s="88" t="s">
        <v>21</v>
      </c>
      <c r="F8" s="93">
        <v>3</v>
      </c>
      <c r="G8" s="88">
        <f t="shared" si="0"/>
        <v>12</v>
      </c>
      <c r="H8" s="87"/>
      <c r="I8" s="87"/>
      <c r="J8" s="87"/>
    </row>
    <row r="9" spans="1:10">
      <c r="A9" s="91" t="s">
        <v>329</v>
      </c>
      <c r="B9" s="92">
        <v>1</v>
      </c>
      <c r="C9" s="88" t="s">
        <v>216</v>
      </c>
      <c r="D9" s="88">
        <v>1</v>
      </c>
      <c r="E9" s="88" t="s">
        <v>21</v>
      </c>
      <c r="F9" s="93">
        <v>2.5</v>
      </c>
      <c r="G9" s="88">
        <f t="shared" si="0"/>
        <v>2.5</v>
      </c>
      <c r="H9" s="87"/>
      <c r="I9" s="87"/>
      <c r="J9" s="87"/>
    </row>
    <row r="10" spans="1:10">
      <c r="A10" s="91" t="s">
        <v>330</v>
      </c>
      <c r="B10" s="92">
        <v>1</v>
      </c>
      <c r="C10" s="88" t="s">
        <v>216</v>
      </c>
      <c r="D10" s="88">
        <v>1</v>
      </c>
      <c r="E10" s="88" t="s">
        <v>21</v>
      </c>
      <c r="F10" s="93">
        <v>5</v>
      </c>
      <c r="G10" s="88">
        <f t="shared" si="0"/>
        <v>5</v>
      </c>
      <c r="H10" s="87"/>
      <c r="I10" s="87"/>
      <c r="J10" s="87"/>
    </row>
    <row r="11" spans="1:10">
      <c r="A11" s="91" t="s">
        <v>224</v>
      </c>
      <c r="B11" s="88">
        <v>1</v>
      </c>
      <c r="C11" s="88" t="s">
        <v>331</v>
      </c>
      <c r="D11" s="88">
        <v>1</v>
      </c>
      <c r="E11" s="88" t="s">
        <v>21</v>
      </c>
      <c r="F11" s="93">
        <v>10</v>
      </c>
      <c r="G11" s="88">
        <f t="shared" si="0"/>
        <v>10</v>
      </c>
      <c r="H11" s="87"/>
      <c r="I11" s="87"/>
      <c r="J11" s="87"/>
    </row>
    <row r="12" spans="1:10" ht="15" thickBot="1">
      <c r="A12" s="91" t="s">
        <v>332</v>
      </c>
      <c r="B12" s="88">
        <v>1</v>
      </c>
      <c r="C12" s="88" t="s">
        <v>225</v>
      </c>
      <c r="D12" s="88">
        <v>1</v>
      </c>
      <c r="E12" s="88" t="s">
        <v>21</v>
      </c>
      <c r="F12" s="93">
        <v>5</v>
      </c>
      <c r="G12" s="94">
        <f>B12*D12*F12</f>
        <v>5</v>
      </c>
      <c r="H12" s="87"/>
      <c r="I12" s="87"/>
      <c r="J12" s="87"/>
    </row>
    <row r="13" spans="1:10" ht="15" thickBot="1">
      <c r="A13" s="87"/>
      <c r="B13" s="87"/>
      <c r="C13" s="87"/>
      <c r="D13" s="87"/>
      <c r="E13" s="87"/>
      <c r="F13" s="89" t="s">
        <v>230</v>
      </c>
      <c r="G13" s="90">
        <f>SUM(G4:G12)</f>
        <v>54.5</v>
      </c>
      <c r="H13" s="87"/>
      <c r="I13" s="87"/>
      <c r="J13" s="87"/>
    </row>
    <row r="14" spans="1:10">
      <c r="A14" s="87"/>
      <c r="B14" s="87"/>
      <c r="C14" s="87"/>
      <c r="D14" s="87"/>
      <c r="E14" s="87"/>
      <c r="F14" s="87"/>
      <c r="G14" s="87"/>
      <c r="H14" s="87"/>
      <c r="I14" s="87"/>
      <c r="J14" s="87"/>
    </row>
    <row r="15" spans="1:10">
      <c r="A15" s="87"/>
      <c r="B15" s="87"/>
      <c r="C15" s="87"/>
      <c r="D15" s="87"/>
      <c r="E15" s="87"/>
      <c r="F15" s="87"/>
      <c r="G15" s="87"/>
      <c r="H15" s="87"/>
      <c r="I15" s="87"/>
      <c r="J15" s="87"/>
    </row>
    <row r="16" spans="1:10">
      <c r="A16" s="87"/>
      <c r="B16" s="87"/>
      <c r="C16" s="87"/>
      <c r="D16" s="87"/>
      <c r="E16" s="87"/>
      <c r="F16" s="87"/>
      <c r="G16" s="87"/>
      <c r="H16" s="87"/>
      <c r="I16" s="87"/>
      <c r="J16" s="87"/>
    </row>
    <row r="17" spans="1:10">
      <c r="A17" s="87"/>
      <c r="B17" s="87"/>
      <c r="C17" s="87"/>
      <c r="D17" s="87"/>
      <c r="E17" s="87"/>
      <c r="F17" s="87"/>
      <c r="G17" s="87"/>
      <c r="H17" s="87"/>
      <c r="I17" s="87"/>
      <c r="J17" s="87"/>
    </row>
    <row r="18" spans="1:10">
      <c r="A18" s="87"/>
      <c r="B18" s="87"/>
      <c r="C18" s="87"/>
      <c r="D18" s="87"/>
      <c r="E18" s="87"/>
      <c r="F18" s="87"/>
      <c r="G18" s="87"/>
      <c r="H18" s="87"/>
      <c r="I18" s="87"/>
      <c r="J18" s="87"/>
    </row>
    <row r="19" spans="1:10">
      <c r="A19" s="87"/>
      <c r="B19" s="87"/>
      <c r="C19" s="87"/>
      <c r="D19" s="87"/>
      <c r="E19" s="87"/>
      <c r="F19" s="87"/>
      <c r="G19" s="87"/>
      <c r="H19" s="87"/>
      <c r="I19" s="87"/>
      <c r="J19" s="87"/>
    </row>
    <row r="20" spans="1:10">
      <c r="A20" s="87"/>
      <c r="B20" s="87"/>
      <c r="C20" s="87"/>
      <c r="D20" s="87"/>
      <c r="E20" s="87"/>
      <c r="F20" s="87"/>
      <c r="G20" s="87"/>
      <c r="H20" s="87"/>
      <c r="I20" s="87"/>
      <c r="J20" s="87"/>
    </row>
    <row r="21" spans="1:10">
      <c r="A21" s="87"/>
      <c r="B21" s="87"/>
      <c r="C21" s="87"/>
      <c r="D21" s="87"/>
      <c r="E21" s="87"/>
      <c r="F21" s="87"/>
      <c r="G21" s="87"/>
      <c r="H21" s="87"/>
      <c r="I21" s="87"/>
      <c r="J21" s="87"/>
    </row>
    <row r="22" spans="1:10">
      <c r="A22" s="87"/>
      <c r="B22" s="87"/>
      <c r="C22" s="87"/>
      <c r="D22" s="87"/>
      <c r="E22" s="87"/>
      <c r="F22" s="87"/>
      <c r="G22" s="87"/>
      <c r="H22" s="87"/>
      <c r="I22" s="87"/>
      <c r="J22" s="87"/>
    </row>
    <row r="23" spans="1:10">
      <c r="A23" s="87"/>
      <c r="B23" s="87"/>
      <c r="C23" s="87"/>
      <c r="D23" s="87"/>
      <c r="E23" s="87"/>
      <c r="F23" s="87"/>
      <c r="G23" s="87"/>
      <c r="H23" s="87"/>
      <c r="I23" s="87"/>
      <c r="J23" s="87"/>
    </row>
    <row r="24" spans="1:10">
      <c r="A24" s="87"/>
      <c r="B24" s="87"/>
      <c r="C24" s="87"/>
      <c r="D24" s="87"/>
      <c r="E24" s="87"/>
      <c r="F24" s="87"/>
      <c r="G24" s="87"/>
      <c r="H24" s="87"/>
      <c r="I24" s="87"/>
      <c r="J24" s="87"/>
    </row>
    <row r="25" spans="1:10">
      <c r="A25" s="87"/>
      <c r="B25" s="87"/>
      <c r="C25" s="87"/>
      <c r="D25" s="87"/>
      <c r="E25" s="87"/>
      <c r="F25" s="87"/>
      <c r="G25" s="87"/>
      <c r="H25" s="87"/>
      <c r="I25" s="87"/>
      <c r="J25" s="87"/>
    </row>
    <row r="26" spans="1:10">
      <c r="A26" s="87"/>
      <c r="B26" s="87"/>
      <c r="C26" s="87"/>
      <c r="D26" s="87"/>
      <c r="E26" s="87"/>
      <c r="F26" s="87"/>
      <c r="G26" s="87"/>
      <c r="H26" s="87"/>
      <c r="I26" s="87"/>
      <c r="J26" s="87"/>
    </row>
  </sheetData>
  <mergeCells count="2">
    <mergeCell ref="A1:G1"/>
    <mergeCell ref="A2:G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303B9-C19F-4103-9BEF-F67AB948FF64}">
  <dimension ref="A1:G20"/>
  <sheetViews>
    <sheetView workbookViewId="0">
      <selection sqref="A1:G1"/>
    </sheetView>
  </sheetViews>
  <sheetFormatPr defaultColWidth="9.140625" defaultRowHeight="14.45"/>
  <cols>
    <col min="1" max="1" width="41" style="81" bestFit="1" customWidth="1"/>
    <col min="2" max="7" width="11.5703125" style="56" customWidth="1"/>
    <col min="8" max="16384" width="9.140625" style="56"/>
  </cols>
  <sheetData>
    <row r="1" spans="1:7">
      <c r="A1" s="129" t="s">
        <v>333</v>
      </c>
      <c r="B1" s="130"/>
      <c r="C1" s="130"/>
      <c r="D1" s="130"/>
      <c r="E1" s="130"/>
      <c r="F1" s="130"/>
      <c r="G1" s="131"/>
    </row>
    <row r="2" spans="1:7">
      <c r="A2" s="126" t="s">
        <v>334</v>
      </c>
      <c r="B2" s="127"/>
      <c r="C2" s="127"/>
      <c r="D2" s="127"/>
      <c r="E2" s="127"/>
      <c r="F2" s="127"/>
      <c r="G2" s="128"/>
    </row>
    <row r="3" spans="1:7" ht="26.1">
      <c r="A3" s="98" t="s">
        <v>213</v>
      </c>
      <c r="B3" s="99" t="s">
        <v>214</v>
      </c>
      <c r="C3" s="99" t="s">
        <v>8</v>
      </c>
      <c r="D3" s="99" t="s">
        <v>9</v>
      </c>
      <c r="E3" s="99" t="s">
        <v>10</v>
      </c>
      <c r="F3" s="99" t="s">
        <v>11</v>
      </c>
      <c r="G3" s="100" t="s">
        <v>12</v>
      </c>
    </row>
    <row r="4" spans="1:7">
      <c r="A4" s="104" t="s">
        <v>335</v>
      </c>
      <c r="B4" s="92">
        <v>1</v>
      </c>
      <c r="C4" s="96" t="s">
        <v>216</v>
      </c>
      <c r="D4" s="96">
        <v>1</v>
      </c>
      <c r="E4" s="96" t="s">
        <v>21</v>
      </c>
      <c r="F4" s="97">
        <v>1</v>
      </c>
      <c r="G4" s="96">
        <f>B4*D4*F4</f>
        <v>1</v>
      </c>
    </row>
    <row r="5" spans="1:7" ht="26.1">
      <c r="A5" s="95" t="s">
        <v>336</v>
      </c>
      <c r="B5" s="92">
        <v>3</v>
      </c>
      <c r="C5" s="96" t="s">
        <v>216</v>
      </c>
      <c r="D5" s="96">
        <v>1</v>
      </c>
      <c r="E5" s="96" t="s">
        <v>21</v>
      </c>
      <c r="F5" s="97">
        <v>1</v>
      </c>
      <c r="G5" s="96">
        <f t="shared" ref="G5:G11" si="0">B5*D5*F5</f>
        <v>3</v>
      </c>
    </row>
    <row r="6" spans="1:7" ht="26.1">
      <c r="A6" s="95" t="s">
        <v>337</v>
      </c>
      <c r="B6" s="92">
        <v>1</v>
      </c>
      <c r="C6" s="96" t="s">
        <v>216</v>
      </c>
      <c r="D6" s="96">
        <v>1</v>
      </c>
      <c r="E6" s="96" t="s">
        <v>21</v>
      </c>
      <c r="F6" s="97">
        <v>5</v>
      </c>
      <c r="G6" s="96">
        <f t="shared" si="0"/>
        <v>5</v>
      </c>
    </row>
    <row r="7" spans="1:7">
      <c r="A7" s="105" t="s">
        <v>338</v>
      </c>
      <c r="B7" s="92">
        <v>3</v>
      </c>
      <c r="C7" s="96" t="s">
        <v>216</v>
      </c>
      <c r="D7" s="96">
        <v>1</v>
      </c>
      <c r="E7" s="96" t="s">
        <v>21</v>
      </c>
      <c r="F7" s="97">
        <v>5</v>
      </c>
      <c r="G7" s="96">
        <f t="shared" si="0"/>
        <v>15</v>
      </c>
    </row>
    <row r="8" spans="1:7">
      <c r="A8" s="95" t="s">
        <v>339</v>
      </c>
      <c r="B8" s="92">
        <v>3</v>
      </c>
      <c r="C8" s="96" t="s">
        <v>216</v>
      </c>
      <c r="D8" s="96">
        <v>1</v>
      </c>
      <c r="E8" s="96" t="s">
        <v>21</v>
      </c>
      <c r="F8" s="97">
        <v>3</v>
      </c>
      <c r="G8" s="96">
        <f t="shared" si="0"/>
        <v>9</v>
      </c>
    </row>
    <row r="9" spans="1:7">
      <c r="A9" s="95" t="s">
        <v>340</v>
      </c>
      <c r="B9" s="92">
        <v>3</v>
      </c>
      <c r="C9" s="96" t="s">
        <v>216</v>
      </c>
      <c r="D9" s="96">
        <v>1</v>
      </c>
      <c r="E9" s="96" t="s">
        <v>21</v>
      </c>
      <c r="F9" s="97">
        <v>2.5</v>
      </c>
      <c r="G9" s="96">
        <f t="shared" si="0"/>
        <v>7.5</v>
      </c>
    </row>
    <row r="10" spans="1:7">
      <c r="A10" s="95" t="s">
        <v>341</v>
      </c>
      <c r="B10" s="92">
        <v>1</v>
      </c>
      <c r="C10" s="96" t="s">
        <v>216</v>
      </c>
      <c r="D10" s="96">
        <v>1</v>
      </c>
      <c r="E10" s="96" t="s">
        <v>21</v>
      </c>
      <c r="F10" s="97">
        <v>5</v>
      </c>
      <c r="G10" s="96">
        <f t="shared" si="0"/>
        <v>5</v>
      </c>
    </row>
    <row r="11" spans="1:7">
      <c r="A11" s="95" t="s">
        <v>224</v>
      </c>
      <c r="B11" s="96">
        <v>1</v>
      </c>
      <c r="C11" s="96" t="s">
        <v>331</v>
      </c>
      <c r="D11" s="96">
        <v>1</v>
      </c>
      <c r="E11" s="96" t="s">
        <v>21</v>
      </c>
      <c r="F11" s="97">
        <v>10</v>
      </c>
      <c r="G11" s="96">
        <f t="shared" si="0"/>
        <v>10</v>
      </c>
    </row>
    <row r="12" spans="1:7">
      <c r="A12" s="95" t="s">
        <v>229</v>
      </c>
      <c r="B12" s="96">
        <v>1</v>
      </c>
      <c r="C12" s="96" t="s">
        <v>227</v>
      </c>
      <c r="D12" s="96">
        <v>1</v>
      </c>
      <c r="E12" s="96" t="s">
        <v>21</v>
      </c>
      <c r="F12" s="97">
        <v>3</v>
      </c>
      <c r="G12" s="96">
        <f>B12*D12*F12</f>
        <v>3</v>
      </c>
    </row>
    <row r="13" spans="1:7">
      <c r="A13" s="95" t="s">
        <v>342</v>
      </c>
      <c r="B13" s="96">
        <v>1</v>
      </c>
      <c r="C13" s="96" t="s">
        <v>225</v>
      </c>
      <c r="D13" s="96">
        <v>1</v>
      </c>
      <c r="E13" s="96" t="s">
        <v>343</v>
      </c>
      <c r="F13" s="97">
        <v>3</v>
      </c>
      <c r="G13" s="96">
        <v>3</v>
      </c>
    </row>
    <row r="14" spans="1:7" ht="15" thickBot="1">
      <c r="A14" s="101"/>
      <c r="B14" s="101"/>
      <c r="C14" s="101"/>
      <c r="D14" s="101"/>
      <c r="E14" s="101"/>
      <c r="F14" s="102" t="s">
        <v>230</v>
      </c>
      <c r="G14" s="103">
        <f>SUM(G4:G13)</f>
        <v>61.5</v>
      </c>
    </row>
    <row r="15" spans="1:7">
      <c r="A15" s="101"/>
      <c r="B15" s="101"/>
      <c r="C15" s="101"/>
      <c r="D15" s="101"/>
      <c r="E15" s="101"/>
      <c r="F15" s="101"/>
      <c r="G15" s="101"/>
    </row>
    <row r="16" spans="1:7">
      <c r="A16" s="101"/>
      <c r="B16" s="101"/>
      <c r="C16" s="101"/>
      <c r="D16" s="101"/>
      <c r="E16" s="101"/>
      <c r="F16" s="101"/>
      <c r="G16" s="101"/>
    </row>
    <row r="17" spans="1:7">
      <c r="A17" s="101"/>
      <c r="B17" s="101"/>
      <c r="C17" s="101"/>
      <c r="D17" s="101"/>
      <c r="E17" s="101"/>
      <c r="F17" s="101"/>
      <c r="G17" s="101"/>
    </row>
    <row r="18" spans="1:7">
      <c r="A18" s="101"/>
      <c r="B18" s="101"/>
      <c r="C18" s="101"/>
      <c r="D18" s="101"/>
      <c r="E18" s="101"/>
      <c r="F18" s="101"/>
      <c r="G18" s="101"/>
    </row>
    <row r="19" spans="1:7">
      <c r="A19" s="101"/>
      <c r="B19" s="101"/>
      <c r="C19" s="101"/>
      <c r="D19" s="101"/>
      <c r="E19" s="101"/>
      <c r="F19" s="101"/>
      <c r="G19" s="101"/>
    </row>
    <row r="20" spans="1:7">
      <c r="A20" s="101"/>
      <c r="B20" s="101"/>
      <c r="C20" s="101"/>
      <c r="D20" s="101"/>
      <c r="E20" s="101"/>
      <c r="F20" s="101"/>
      <c r="G20" s="101"/>
    </row>
  </sheetData>
  <mergeCells count="2">
    <mergeCell ref="A1:G1"/>
    <mergeCell ref="A2:G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CFAD-38B0-4CA6-9DF1-BD41010ED7A6}">
  <dimension ref="A1:J32"/>
  <sheetViews>
    <sheetView workbookViewId="0">
      <selection sqref="A1:G1"/>
    </sheetView>
  </sheetViews>
  <sheetFormatPr defaultRowHeight="14.45"/>
  <cols>
    <col min="1" max="1" width="41" bestFit="1" customWidth="1"/>
    <col min="2" max="7" width="11.5703125" customWidth="1"/>
  </cols>
  <sheetData>
    <row r="1" spans="1:10" ht="15" thickBot="1">
      <c r="A1" s="129" t="s">
        <v>19</v>
      </c>
      <c r="B1" s="130"/>
      <c r="C1" s="130"/>
      <c r="D1" s="130"/>
      <c r="E1" s="130"/>
      <c r="F1" s="130"/>
      <c r="G1" s="131"/>
      <c r="H1" s="87"/>
      <c r="I1" s="54"/>
      <c r="J1" s="54"/>
    </row>
    <row r="2" spans="1:10" ht="15" thickBot="1">
      <c r="A2" s="126" t="s">
        <v>212</v>
      </c>
      <c r="B2" s="127"/>
      <c r="C2" s="127"/>
      <c r="D2" s="127"/>
      <c r="E2" s="127"/>
      <c r="F2" s="127"/>
      <c r="G2" s="128"/>
      <c r="H2" s="87"/>
      <c r="I2" s="54"/>
      <c r="J2" s="54"/>
    </row>
    <row r="3" spans="1:10" ht="26.45">
      <c r="A3" s="36" t="s">
        <v>213</v>
      </c>
      <c r="B3" s="36" t="s">
        <v>214</v>
      </c>
      <c r="C3" s="36" t="s">
        <v>8</v>
      </c>
      <c r="D3" s="36" t="s">
        <v>9</v>
      </c>
      <c r="E3" s="36" t="s">
        <v>10</v>
      </c>
      <c r="F3" s="36" t="s">
        <v>11</v>
      </c>
      <c r="G3" s="37" t="s">
        <v>12</v>
      </c>
      <c r="H3" s="87"/>
      <c r="I3" s="54"/>
      <c r="J3" s="54"/>
    </row>
    <row r="4" spans="1:10">
      <c r="A4" s="88" t="s">
        <v>215</v>
      </c>
      <c r="B4" s="88">
        <v>2</v>
      </c>
      <c r="C4" s="88" t="s">
        <v>216</v>
      </c>
      <c r="D4" s="88">
        <v>1</v>
      </c>
      <c r="E4" s="88" t="s">
        <v>21</v>
      </c>
      <c r="F4" s="88">
        <v>6</v>
      </c>
      <c r="G4" s="88">
        <f>B4*D4*F4</f>
        <v>12</v>
      </c>
      <c r="H4" s="87"/>
      <c r="I4" s="54"/>
      <c r="J4" s="54"/>
    </row>
    <row r="5" spans="1:10">
      <c r="A5" s="88" t="s">
        <v>217</v>
      </c>
      <c r="B5" s="88">
        <v>1</v>
      </c>
      <c r="C5" s="88" t="s">
        <v>216</v>
      </c>
      <c r="D5" s="88">
        <v>1</v>
      </c>
      <c r="E5" s="88" t="s">
        <v>21</v>
      </c>
      <c r="F5" s="88">
        <v>5</v>
      </c>
      <c r="G5" s="88">
        <f t="shared" ref="G5:G13" si="0">B5*D5*F5</f>
        <v>5</v>
      </c>
      <c r="H5" s="87"/>
      <c r="I5" s="54"/>
      <c r="J5" s="54"/>
    </row>
    <row r="6" spans="1:10">
      <c r="A6" s="88" t="s">
        <v>218</v>
      </c>
      <c r="B6" s="88">
        <v>1</v>
      </c>
      <c r="C6" s="88" t="s">
        <v>216</v>
      </c>
      <c r="D6" s="88">
        <v>1</v>
      </c>
      <c r="E6" s="88" t="s">
        <v>21</v>
      </c>
      <c r="F6" s="88">
        <v>2</v>
      </c>
      <c r="G6" s="88">
        <f t="shared" si="0"/>
        <v>2</v>
      </c>
      <c r="H6" s="87"/>
      <c r="I6" s="54"/>
      <c r="J6" s="54"/>
    </row>
    <row r="7" spans="1:10">
      <c r="A7" s="88" t="s">
        <v>219</v>
      </c>
      <c r="B7" s="88">
        <v>5</v>
      </c>
      <c r="C7" s="88" t="s">
        <v>216</v>
      </c>
      <c r="D7" s="88">
        <v>1</v>
      </c>
      <c r="E7" s="88" t="s">
        <v>21</v>
      </c>
      <c r="F7" s="88">
        <v>0.5</v>
      </c>
      <c r="G7" s="88">
        <f t="shared" si="0"/>
        <v>2.5</v>
      </c>
      <c r="H7" s="87"/>
      <c r="I7" s="54"/>
      <c r="J7" s="54"/>
    </row>
    <row r="8" spans="1:10">
      <c r="A8" s="88" t="s">
        <v>220</v>
      </c>
      <c r="B8" s="88">
        <v>1</v>
      </c>
      <c r="C8" s="88" t="s">
        <v>221</v>
      </c>
      <c r="D8" s="88">
        <v>1</v>
      </c>
      <c r="E8" s="88" t="s">
        <v>21</v>
      </c>
      <c r="F8" s="88">
        <v>3</v>
      </c>
      <c r="G8" s="88">
        <f t="shared" si="0"/>
        <v>3</v>
      </c>
      <c r="H8" s="87"/>
      <c r="I8" s="54"/>
      <c r="J8" s="54"/>
    </row>
    <row r="9" spans="1:10">
      <c r="A9" s="88" t="s">
        <v>222</v>
      </c>
      <c r="B9" s="88">
        <v>1</v>
      </c>
      <c r="C9" s="88" t="s">
        <v>140</v>
      </c>
      <c r="D9" s="88">
        <v>1</v>
      </c>
      <c r="E9" s="88" t="s">
        <v>21</v>
      </c>
      <c r="F9" s="88">
        <v>2.5</v>
      </c>
      <c r="G9" s="88">
        <f t="shared" si="0"/>
        <v>2.5</v>
      </c>
      <c r="H9" s="87"/>
      <c r="I9" s="54"/>
      <c r="J9" s="54"/>
    </row>
    <row r="10" spans="1:10">
      <c r="A10" s="88" t="s">
        <v>223</v>
      </c>
      <c r="B10" s="88">
        <v>1</v>
      </c>
      <c r="C10" s="88" t="s">
        <v>216</v>
      </c>
      <c r="D10" s="88">
        <v>1</v>
      </c>
      <c r="E10" s="88" t="s">
        <v>21</v>
      </c>
      <c r="F10" s="88">
        <v>5</v>
      </c>
      <c r="G10" s="88">
        <f t="shared" si="0"/>
        <v>5</v>
      </c>
      <c r="H10" s="87"/>
      <c r="I10" s="54"/>
      <c r="J10" s="54"/>
    </row>
    <row r="11" spans="1:10">
      <c r="A11" s="88" t="s">
        <v>224</v>
      </c>
      <c r="B11" s="88">
        <v>1</v>
      </c>
      <c r="C11" s="88" t="s">
        <v>225</v>
      </c>
      <c r="D11" s="88">
        <v>1</v>
      </c>
      <c r="E11" s="88" t="s">
        <v>21</v>
      </c>
      <c r="F11" s="88">
        <v>3</v>
      </c>
      <c r="G11" s="88">
        <f t="shared" si="0"/>
        <v>3</v>
      </c>
      <c r="H11" s="87"/>
      <c r="I11" s="54"/>
      <c r="J11" s="54"/>
    </row>
    <row r="12" spans="1:10" s="56" customFormat="1">
      <c r="A12" s="88" t="s">
        <v>226</v>
      </c>
      <c r="B12" s="88">
        <v>1</v>
      </c>
      <c r="C12" s="88" t="s">
        <v>227</v>
      </c>
      <c r="D12" s="88">
        <f>Budget!F4</f>
        <v>6</v>
      </c>
      <c r="E12" s="88" t="s">
        <v>228</v>
      </c>
      <c r="F12" s="88">
        <v>5</v>
      </c>
      <c r="G12" s="88">
        <f>B12*D12*F12</f>
        <v>30</v>
      </c>
      <c r="H12" s="87"/>
      <c r="I12" s="54"/>
      <c r="J12" s="54"/>
    </row>
    <row r="13" spans="1:10" ht="15" thickBot="1">
      <c r="A13" s="88" t="s">
        <v>229</v>
      </c>
      <c r="B13" s="88">
        <v>1</v>
      </c>
      <c r="C13" s="88" t="s">
        <v>227</v>
      </c>
      <c r="D13" s="88">
        <v>1</v>
      </c>
      <c r="E13" s="88" t="s">
        <v>21</v>
      </c>
      <c r="F13" s="88">
        <v>3</v>
      </c>
      <c r="G13" s="88">
        <f>B13*D13*F13</f>
        <v>3</v>
      </c>
      <c r="H13" s="87"/>
      <c r="I13" s="54"/>
      <c r="J13" s="54"/>
    </row>
    <row r="14" spans="1:10" ht="15" thickBot="1">
      <c r="A14" s="87"/>
      <c r="B14" s="87"/>
      <c r="C14" s="87"/>
      <c r="D14" s="87"/>
      <c r="E14" s="87"/>
      <c r="F14" s="89" t="s">
        <v>230</v>
      </c>
      <c r="G14" s="90">
        <f>SUM(G4:G12)</f>
        <v>65</v>
      </c>
      <c r="H14" s="87"/>
      <c r="I14" s="54"/>
      <c r="J14" s="54"/>
    </row>
    <row r="15" spans="1:10">
      <c r="A15" s="87"/>
      <c r="B15" s="87"/>
      <c r="C15" s="87"/>
      <c r="D15" s="87"/>
      <c r="E15" s="87"/>
      <c r="F15" s="87"/>
      <c r="G15" s="87"/>
      <c r="H15" s="87"/>
      <c r="I15" s="54"/>
      <c r="J15" s="54"/>
    </row>
    <row r="16" spans="1:10">
      <c r="A16" s="87"/>
      <c r="B16" s="87"/>
      <c r="C16" s="87"/>
      <c r="D16" s="87"/>
      <c r="E16" s="87"/>
      <c r="F16" s="87"/>
      <c r="G16" s="87"/>
      <c r="H16" s="87"/>
      <c r="I16" s="54"/>
      <c r="J16" s="54"/>
    </row>
    <row r="17" spans="1:10">
      <c r="A17" s="87"/>
      <c r="B17" s="87"/>
      <c r="C17" s="87"/>
      <c r="D17" s="87"/>
      <c r="E17" s="87"/>
      <c r="F17" s="87"/>
      <c r="G17" s="87"/>
      <c r="H17" s="87"/>
      <c r="I17" s="54"/>
      <c r="J17" s="54"/>
    </row>
    <row r="18" spans="1:10">
      <c r="A18" s="87"/>
      <c r="B18" s="87"/>
      <c r="C18" s="87"/>
      <c r="D18" s="87"/>
      <c r="E18" s="87"/>
      <c r="F18" s="87"/>
      <c r="G18" s="87"/>
      <c r="H18" s="87"/>
      <c r="I18" s="54"/>
      <c r="J18" s="54"/>
    </row>
    <row r="19" spans="1:10">
      <c r="A19" s="87"/>
      <c r="B19" s="87"/>
      <c r="C19" s="87"/>
      <c r="D19" s="87"/>
      <c r="E19" s="87"/>
      <c r="F19" s="87"/>
      <c r="G19" s="87"/>
      <c r="H19" s="87"/>
      <c r="I19" s="54"/>
      <c r="J19" s="54"/>
    </row>
    <row r="20" spans="1:10">
      <c r="A20" s="87"/>
      <c r="B20" s="87"/>
      <c r="C20" s="87"/>
      <c r="D20" s="87"/>
      <c r="E20" s="87"/>
      <c r="F20" s="87"/>
      <c r="G20" s="87"/>
      <c r="H20" s="87"/>
      <c r="I20" s="54"/>
      <c r="J20" s="54"/>
    </row>
    <row r="21" spans="1:10">
      <c r="A21" s="54"/>
      <c r="B21" s="54"/>
      <c r="C21" s="54"/>
      <c r="D21" s="54"/>
      <c r="E21" s="54"/>
      <c r="F21" s="54"/>
      <c r="G21" s="54"/>
      <c r="H21" s="54"/>
      <c r="I21" s="54"/>
      <c r="J21" s="54"/>
    </row>
    <row r="22" spans="1:10">
      <c r="A22" s="54"/>
      <c r="B22" s="54"/>
      <c r="C22" s="54"/>
      <c r="D22" s="54"/>
      <c r="E22" s="54"/>
      <c r="F22" s="54"/>
      <c r="G22" s="54"/>
      <c r="H22" s="54"/>
      <c r="I22" s="54"/>
      <c r="J22" s="54"/>
    </row>
    <row r="23" spans="1:10">
      <c r="A23" s="54"/>
      <c r="B23" s="54"/>
      <c r="C23" s="54"/>
      <c r="D23" s="54"/>
      <c r="E23" s="54"/>
      <c r="F23" s="54"/>
      <c r="G23" s="54"/>
      <c r="H23" s="54"/>
      <c r="I23" s="54"/>
      <c r="J23" s="54"/>
    </row>
    <row r="24" spans="1:10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pans="1:10">
      <c r="A25" s="54"/>
      <c r="B25" s="54"/>
      <c r="C25" s="54"/>
      <c r="D25" s="54"/>
      <c r="E25" s="54"/>
      <c r="F25" s="54"/>
      <c r="G25" s="54"/>
      <c r="H25" s="54"/>
      <c r="I25" s="54"/>
      <c r="J25" s="54"/>
    </row>
    <row r="26" spans="1:10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>
      <c r="A27" s="54"/>
      <c r="B27" s="54"/>
      <c r="C27" s="54"/>
      <c r="D27" s="54"/>
      <c r="E27" s="54"/>
      <c r="F27" s="54"/>
      <c r="G27" s="54"/>
      <c r="H27" s="54"/>
      <c r="I27" s="54"/>
      <c r="J27" s="54"/>
    </row>
    <row r="28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>
      <c r="A31" s="54"/>
      <c r="B31" s="54"/>
      <c r="C31" s="54"/>
      <c r="D31" s="54"/>
      <c r="E31" s="54"/>
      <c r="F31" s="54"/>
      <c r="G31" s="54"/>
      <c r="H31" s="54"/>
      <c r="I31" s="54"/>
      <c r="J31" s="54"/>
    </row>
    <row r="32" spans="1:10">
      <c r="A32" s="54"/>
      <c r="B32" s="54"/>
      <c r="C32" s="54"/>
      <c r="D32" s="54"/>
      <c r="E32" s="54"/>
      <c r="F32" s="54"/>
      <c r="G32" s="54"/>
      <c r="H32" s="54"/>
      <c r="I32" s="54"/>
      <c r="J32" s="54"/>
    </row>
  </sheetData>
  <mergeCells count="2">
    <mergeCell ref="A2:G2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B7AE-6E98-4EC2-B07C-749E349B0873}">
  <dimension ref="A1:M24"/>
  <sheetViews>
    <sheetView workbookViewId="0">
      <selection activeCell="C5" sqref="C5"/>
    </sheetView>
  </sheetViews>
  <sheetFormatPr defaultRowHeight="14.45"/>
  <cols>
    <col min="1" max="1" width="41" bestFit="1" customWidth="1"/>
    <col min="2" max="2" width="29.42578125" customWidth="1"/>
    <col min="3" max="8" width="11.5703125" customWidth="1"/>
    <col min="9" max="9" width="37.140625" customWidth="1"/>
  </cols>
  <sheetData>
    <row r="1" spans="1:13" ht="15" thickBot="1">
      <c r="A1" s="129" t="s">
        <v>22</v>
      </c>
      <c r="B1" s="130"/>
      <c r="C1" s="130"/>
      <c r="D1" s="130"/>
      <c r="E1" s="130"/>
      <c r="F1" s="130"/>
      <c r="G1" s="130"/>
      <c r="H1" s="131"/>
      <c r="I1" s="87"/>
      <c r="J1" s="52"/>
      <c r="K1" s="52"/>
      <c r="L1" s="52"/>
      <c r="M1" s="52"/>
    </row>
    <row r="2" spans="1:13" ht="15" thickBot="1">
      <c r="A2" s="126" t="s">
        <v>231</v>
      </c>
      <c r="B2" s="127"/>
      <c r="C2" s="127"/>
      <c r="D2" s="127"/>
      <c r="E2" s="127"/>
      <c r="F2" s="127"/>
      <c r="G2" s="127"/>
      <c r="H2" s="128"/>
      <c r="I2" s="87"/>
      <c r="J2" s="52"/>
      <c r="K2" s="52"/>
      <c r="L2" s="52"/>
      <c r="M2" s="52"/>
    </row>
    <row r="3" spans="1:13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  <c r="I3" s="87"/>
      <c r="J3" s="52"/>
      <c r="K3" s="52"/>
      <c r="L3" s="52"/>
      <c r="M3" s="52"/>
    </row>
    <row r="4" spans="1:13" ht="28.5" customHeight="1">
      <c r="A4" s="88" t="s">
        <v>233</v>
      </c>
      <c r="B4" s="88" t="s">
        <v>234</v>
      </c>
      <c r="C4" s="88">
        <v>1</v>
      </c>
      <c r="D4" s="88" t="s">
        <v>216</v>
      </c>
      <c r="E4" s="88">
        <f>Budget!F4</f>
        <v>6</v>
      </c>
      <c r="F4" s="88" t="s">
        <v>21</v>
      </c>
      <c r="G4" s="88">
        <v>1</v>
      </c>
      <c r="H4" s="88">
        <f t="shared" ref="H4:H5" si="0">C4*E4*G4</f>
        <v>6</v>
      </c>
      <c r="I4" s="132" t="s">
        <v>235</v>
      </c>
      <c r="J4" s="52"/>
      <c r="K4" s="52"/>
      <c r="L4" s="52"/>
      <c r="M4" s="52"/>
    </row>
    <row r="5" spans="1:13" ht="15" thickBot="1">
      <c r="A5" s="88" t="s">
        <v>236</v>
      </c>
      <c r="B5" s="88" t="s">
        <v>237</v>
      </c>
      <c r="C5" s="88">
        <v>1</v>
      </c>
      <c r="D5" s="88" t="s">
        <v>221</v>
      </c>
      <c r="E5" s="88">
        <v>6</v>
      </c>
      <c r="F5" s="88" t="s">
        <v>21</v>
      </c>
      <c r="G5" s="88">
        <v>0.75</v>
      </c>
      <c r="H5" s="88">
        <f t="shared" si="0"/>
        <v>4.5</v>
      </c>
      <c r="I5" s="132"/>
      <c r="J5" s="52"/>
      <c r="K5" s="52"/>
      <c r="L5" s="52"/>
      <c r="M5" s="52"/>
    </row>
    <row r="6" spans="1:13" ht="15" thickBot="1">
      <c r="A6" s="87"/>
      <c r="B6" s="87"/>
      <c r="C6" s="87"/>
      <c r="D6" s="87"/>
      <c r="E6" s="87"/>
      <c r="F6" s="87"/>
      <c r="G6" s="89" t="s">
        <v>230</v>
      </c>
      <c r="H6" s="90">
        <f>SUM(H4:H5)</f>
        <v>10.5</v>
      </c>
      <c r="I6" s="87"/>
      <c r="J6" s="52"/>
      <c r="K6" s="52"/>
      <c r="L6" s="52"/>
      <c r="M6" s="52"/>
    </row>
    <row r="7" spans="1:13">
      <c r="A7" s="87"/>
      <c r="B7" s="87"/>
      <c r="C7" s="87"/>
      <c r="D7" s="87"/>
      <c r="E7" s="87"/>
      <c r="F7" s="87"/>
      <c r="G7" s="87"/>
      <c r="H7" s="87"/>
      <c r="I7" s="87"/>
      <c r="J7" s="52"/>
      <c r="K7" s="52"/>
      <c r="L7" s="52"/>
      <c r="M7" s="52"/>
    </row>
    <row r="8" spans="1:13">
      <c r="A8" s="87"/>
      <c r="B8" s="87"/>
      <c r="C8" s="87"/>
      <c r="D8" s="87"/>
      <c r="E8" s="87"/>
      <c r="F8" s="87"/>
      <c r="G8" s="87"/>
      <c r="H8" s="87"/>
      <c r="I8" s="87"/>
      <c r="J8" s="52"/>
      <c r="K8" s="52"/>
      <c r="L8" s="52"/>
      <c r="M8" s="52"/>
    </row>
    <row r="9" spans="1:13">
      <c r="A9" s="87"/>
      <c r="B9" s="87"/>
      <c r="C9" s="87"/>
      <c r="D9" s="87"/>
      <c r="E9" s="87"/>
      <c r="F9" s="87"/>
      <c r="G9" s="87"/>
      <c r="H9" s="87"/>
      <c r="I9" s="87"/>
      <c r="J9" s="52"/>
      <c r="K9" s="52"/>
      <c r="L9" s="52"/>
      <c r="M9" s="52"/>
    </row>
    <row r="10" spans="1:13">
      <c r="A10" s="87"/>
      <c r="B10" s="87"/>
      <c r="C10" s="87"/>
      <c r="D10" s="87"/>
      <c r="E10" s="87"/>
      <c r="F10" s="87"/>
      <c r="G10" s="87"/>
      <c r="H10" s="87"/>
      <c r="I10" s="87"/>
      <c r="J10" s="52"/>
      <c r="K10" s="52"/>
      <c r="L10" s="52"/>
      <c r="M10" s="52"/>
    </row>
    <row r="11" spans="1:13">
      <c r="A11" s="87"/>
      <c r="B11" s="87"/>
      <c r="C11" s="87"/>
      <c r="D11" s="87"/>
      <c r="E11" s="87"/>
      <c r="F11" s="87"/>
      <c r="G11" s="87"/>
      <c r="H11" s="87"/>
      <c r="I11" s="87"/>
      <c r="J11" s="52"/>
      <c r="K11" s="52"/>
      <c r="L11" s="52"/>
      <c r="M11" s="52"/>
    </row>
    <row r="12" spans="1:13">
      <c r="A12" s="87"/>
      <c r="B12" s="87"/>
      <c r="C12" s="87"/>
      <c r="D12" s="87"/>
      <c r="E12" s="87"/>
      <c r="F12" s="87"/>
      <c r="G12" s="87"/>
      <c r="H12" s="87"/>
      <c r="I12" s="87"/>
      <c r="J12" s="52"/>
      <c r="K12" s="52"/>
      <c r="L12" s="52"/>
      <c r="M12" s="52"/>
    </row>
    <row r="13" spans="1:13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3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pans="1:13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  <row r="16" spans="1:13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13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</row>
    <row r="19" spans="1:13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1" spans="1:13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  <row r="22" spans="1:13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3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3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</row>
  </sheetData>
  <mergeCells count="3">
    <mergeCell ref="A1:H1"/>
    <mergeCell ref="A2:H2"/>
    <mergeCell ref="I4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C9FDF-968F-4A9B-8861-CE3DCF9EF0D2}">
  <dimension ref="A1:I11"/>
  <sheetViews>
    <sheetView workbookViewId="0">
      <selection sqref="A1:H1"/>
    </sheetView>
  </sheetViews>
  <sheetFormatPr defaultRowHeight="14.45"/>
  <cols>
    <col min="1" max="1" width="41" bestFit="1" customWidth="1"/>
    <col min="2" max="2" width="29.42578125" customWidth="1"/>
    <col min="3" max="8" width="11.5703125" customWidth="1"/>
    <col min="9" max="9" width="37.140625" customWidth="1"/>
  </cols>
  <sheetData>
    <row r="1" spans="1:9" ht="15" thickBot="1">
      <c r="A1" s="129" t="s">
        <v>31</v>
      </c>
      <c r="B1" s="130"/>
      <c r="C1" s="130"/>
      <c r="D1" s="130"/>
      <c r="E1" s="130"/>
      <c r="F1" s="130"/>
      <c r="G1" s="130"/>
      <c r="H1" s="131"/>
      <c r="I1" s="56"/>
    </row>
    <row r="2" spans="1:9" ht="15" thickBot="1">
      <c r="A2" s="126" t="s">
        <v>238</v>
      </c>
      <c r="B2" s="127"/>
      <c r="C2" s="127"/>
      <c r="D2" s="127"/>
      <c r="E2" s="127"/>
      <c r="F2" s="127"/>
      <c r="G2" s="127"/>
      <c r="H2" s="128"/>
      <c r="I2" s="56"/>
    </row>
    <row r="3" spans="1:9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  <c r="I3" s="56"/>
    </row>
    <row r="4" spans="1:9" ht="34.5">
      <c r="A4" s="28" t="s">
        <v>239</v>
      </c>
      <c r="B4" s="28" t="s">
        <v>240</v>
      </c>
      <c r="C4" s="28">
        <v>1</v>
      </c>
      <c r="D4" s="28" t="s">
        <v>216</v>
      </c>
      <c r="E4" s="28">
        <v>1</v>
      </c>
      <c r="F4" s="28" t="s">
        <v>21</v>
      </c>
      <c r="G4" s="28">
        <v>14</v>
      </c>
      <c r="H4" s="28">
        <f>C4*E4*G4</f>
        <v>14</v>
      </c>
      <c r="I4" s="56"/>
    </row>
    <row r="5" spans="1:9">
      <c r="A5" s="28" t="s">
        <v>233</v>
      </c>
      <c r="B5" s="28" t="s">
        <v>241</v>
      </c>
      <c r="C5" s="28">
        <v>1</v>
      </c>
      <c r="D5" s="28" t="s">
        <v>216</v>
      </c>
      <c r="E5" s="28">
        <v>1</v>
      </c>
      <c r="F5" s="28" t="s">
        <v>21</v>
      </c>
      <c r="G5" s="28">
        <v>2</v>
      </c>
      <c r="H5" s="28">
        <f t="shared" ref="H5:H10" si="0">C5*E5*G5</f>
        <v>2</v>
      </c>
      <c r="I5" s="56"/>
    </row>
    <row r="6" spans="1:9">
      <c r="A6" s="28" t="s">
        <v>242</v>
      </c>
      <c r="B6" s="28" t="s">
        <v>243</v>
      </c>
      <c r="C6" s="28">
        <v>10</v>
      </c>
      <c r="D6" s="28" t="s">
        <v>244</v>
      </c>
      <c r="E6" s="28">
        <v>6</v>
      </c>
      <c r="F6" s="28" t="s">
        <v>21</v>
      </c>
      <c r="G6" s="28">
        <v>1</v>
      </c>
      <c r="H6" s="28">
        <f t="shared" si="0"/>
        <v>60</v>
      </c>
      <c r="I6" s="56"/>
    </row>
    <row r="7" spans="1:9">
      <c r="A7" s="28" t="s">
        <v>219</v>
      </c>
      <c r="B7" s="28"/>
      <c r="C7" s="28">
        <v>10</v>
      </c>
      <c r="D7" s="28" t="s">
        <v>216</v>
      </c>
      <c r="E7" s="28">
        <v>6</v>
      </c>
      <c r="F7" s="28" t="s">
        <v>21</v>
      </c>
      <c r="G7" s="28">
        <v>0.5</v>
      </c>
      <c r="H7" s="28">
        <f>C7*E7*G7</f>
        <v>30</v>
      </c>
      <c r="I7" s="56"/>
    </row>
    <row r="8" spans="1:9">
      <c r="A8" s="28" t="s">
        <v>220</v>
      </c>
      <c r="B8" s="28"/>
      <c r="C8" s="28">
        <v>1</v>
      </c>
      <c r="D8" s="28" t="s">
        <v>221</v>
      </c>
      <c r="E8" s="28">
        <f>Budget!F4</f>
        <v>6</v>
      </c>
      <c r="F8" s="28" t="s">
        <v>228</v>
      </c>
      <c r="G8" s="28">
        <v>3</v>
      </c>
      <c r="H8" s="28">
        <f>C8*E8*G8</f>
        <v>18</v>
      </c>
      <c r="I8" s="56"/>
    </row>
    <row r="9" spans="1:9">
      <c r="A9" s="28" t="s">
        <v>222</v>
      </c>
      <c r="B9" s="28"/>
      <c r="C9" s="28">
        <v>1</v>
      </c>
      <c r="D9" s="28" t="s">
        <v>140</v>
      </c>
      <c r="E9" s="28">
        <f>Budget!F4</f>
        <v>6</v>
      </c>
      <c r="F9" s="28" t="s">
        <v>228</v>
      </c>
      <c r="G9" s="28">
        <v>2.5</v>
      </c>
      <c r="H9" s="28">
        <f>C9*E9*G9</f>
        <v>15</v>
      </c>
      <c r="I9" s="56"/>
    </row>
    <row r="10" spans="1:9" ht="15" thickBot="1">
      <c r="A10" s="28" t="s">
        <v>245</v>
      </c>
      <c r="B10" s="28" t="s">
        <v>237</v>
      </c>
      <c r="C10" s="28">
        <v>10</v>
      </c>
      <c r="D10" s="28" t="s">
        <v>221</v>
      </c>
      <c r="E10" s="28">
        <v>3</v>
      </c>
      <c r="F10" s="28" t="s">
        <v>228</v>
      </c>
      <c r="G10" s="28">
        <v>0.75</v>
      </c>
      <c r="H10" s="28">
        <f t="shared" si="0"/>
        <v>22.5</v>
      </c>
      <c r="I10" s="56"/>
    </row>
    <row r="11" spans="1:9" ht="15" thickBot="1">
      <c r="A11" s="56"/>
      <c r="B11" s="56"/>
      <c r="C11" s="56"/>
      <c r="D11" s="56"/>
      <c r="E11" s="56"/>
      <c r="F11" s="56"/>
      <c r="G11" s="38" t="s">
        <v>230</v>
      </c>
      <c r="H11" s="39">
        <f>SUM(H4:H10)</f>
        <v>161.5</v>
      </c>
      <c r="I11" s="56"/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99B1-4FB0-4DCA-B360-556CD28E34E5}">
  <dimension ref="A1:I13"/>
  <sheetViews>
    <sheetView workbookViewId="0">
      <selection sqref="A1:H1"/>
    </sheetView>
  </sheetViews>
  <sheetFormatPr defaultRowHeight="14.45"/>
  <cols>
    <col min="1" max="1" width="41" bestFit="1" customWidth="1"/>
    <col min="2" max="2" width="29.42578125" customWidth="1"/>
    <col min="3" max="8" width="11.5703125" customWidth="1"/>
    <col min="9" max="9" width="26.42578125" customWidth="1"/>
  </cols>
  <sheetData>
    <row r="1" spans="1:9" ht="15" thickBot="1">
      <c r="A1" s="129" t="s">
        <v>36</v>
      </c>
      <c r="B1" s="130"/>
      <c r="C1" s="130"/>
      <c r="D1" s="130"/>
      <c r="E1" s="130"/>
      <c r="F1" s="130"/>
      <c r="G1" s="130"/>
      <c r="H1" s="131"/>
      <c r="I1" s="56"/>
    </row>
    <row r="2" spans="1:9" ht="15" thickBot="1">
      <c r="A2" s="126" t="s">
        <v>246</v>
      </c>
      <c r="B2" s="127"/>
      <c r="C2" s="127"/>
      <c r="D2" s="127"/>
      <c r="E2" s="127"/>
      <c r="F2" s="127"/>
      <c r="G2" s="127"/>
      <c r="H2" s="128"/>
      <c r="I2" s="56"/>
    </row>
    <row r="3" spans="1:9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  <c r="I3" s="56"/>
    </row>
    <row r="4" spans="1:9">
      <c r="A4" s="28" t="s">
        <v>233</v>
      </c>
      <c r="B4" s="28" t="s">
        <v>241</v>
      </c>
      <c r="C4" s="28">
        <v>1</v>
      </c>
      <c r="D4" s="28" t="s">
        <v>216</v>
      </c>
      <c r="E4" s="28">
        <v>1</v>
      </c>
      <c r="F4" s="28" t="s">
        <v>21</v>
      </c>
      <c r="G4" s="28">
        <v>2</v>
      </c>
      <c r="H4" s="28">
        <f t="shared" ref="H4:H12" si="0">C4*E4*G4</f>
        <v>2</v>
      </c>
      <c r="I4" s="56"/>
    </row>
    <row r="5" spans="1:9">
      <c r="A5" s="28" t="s">
        <v>242</v>
      </c>
      <c r="B5" s="28" t="s">
        <v>243</v>
      </c>
      <c r="C5" s="28">
        <v>10</v>
      </c>
      <c r="D5" s="28" t="s">
        <v>216</v>
      </c>
      <c r="E5" s="28">
        <v>1</v>
      </c>
      <c r="F5" s="28" t="s">
        <v>21</v>
      </c>
      <c r="G5" s="28">
        <v>1</v>
      </c>
      <c r="H5" s="28">
        <f t="shared" si="0"/>
        <v>10</v>
      </c>
      <c r="I5" s="56"/>
    </row>
    <row r="6" spans="1:9">
      <c r="A6" s="28" t="s">
        <v>219</v>
      </c>
      <c r="B6" s="28"/>
      <c r="C6" s="28">
        <v>10</v>
      </c>
      <c r="D6" s="28" t="s">
        <v>216</v>
      </c>
      <c r="E6" s="28">
        <v>1</v>
      </c>
      <c r="F6" s="28" t="s">
        <v>21</v>
      </c>
      <c r="G6" s="28">
        <v>0.5</v>
      </c>
      <c r="H6" s="28">
        <f t="shared" ref="H6:H11" si="1">C6*E6*G6</f>
        <v>5</v>
      </c>
      <c r="I6" s="56"/>
    </row>
    <row r="7" spans="1:9">
      <c r="A7" s="28" t="s">
        <v>247</v>
      </c>
      <c r="B7" s="28"/>
      <c r="C7" s="28">
        <v>10</v>
      </c>
      <c r="D7" s="28" t="s">
        <v>216</v>
      </c>
      <c r="E7" s="28">
        <v>1</v>
      </c>
      <c r="F7" s="28" t="s">
        <v>21</v>
      </c>
      <c r="G7" s="28">
        <v>1</v>
      </c>
      <c r="H7" s="28">
        <f t="shared" si="1"/>
        <v>10</v>
      </c>
      <c r="I7" s="56"/>
    </row>
    <row r="8" spans="1:9">
      <c r="A8" s="28" t="s">
        <v>248</v>
      </c>
      <c r="B8" s="28"/>
      <c r="C8" s="28">
        <v>10</v>
      </c>
      <c r="D8" s="28" t="s">
        <v>216</v>
      </c>
      <c r="E8" s="28">
        <v>1</v>
      </c>
      <c r="F8" s="28" t="s">
        <v>21</v>
      </c>
      <c r="G8" s="28">
        <v>0.5</v>
      </c>
      <c r="H8" s="28">
        <f t="shared" si="1"/>
        <v>5</v>
      </c>
      <c r="I8" s="56"/>
    </row>
    <row r="9" spans="1:9">
      <c r="A9" s="28" t="s">
        <v>220</v>
      </c>
      <c r="B9" s="28"/>
      <c r="C9" s="28">
        <v>1</v>
      </c>
      <c r="D9" s="28" t="s">
        <v>221</v>
      </c>
      <c r="E9" s="28">
        <v>3</v>
      </c>
      <c r="F9" s="28" t="s">
        <v>21</v>
      </c>
      <c r="G9" s="28">
        <v>3</v>
      </c>
      <c r="H9" s="28">
        <f t="shared" si="1"/>
        <v>9</v>
      </c>
      <c r="I9" s="56"/>
    </row>
    <row r="10" spans="1:9">
      <c r="A10" s="28" t="s">
        <v>222</v>
      </c>
      <c r="B10" s="28"/>
      <c r="C10" s="28">
        <v>1</v>
      </c>
      <c r="D10" s="28" t="s">
        <v>140</v>
      </c>
      <c r="E10" s="28">
        <v>3</v>
      </c>
      <c r="F10" s="28" t="s">
        <v>21</v>
      </c>
      <c r="G10" s="28">
        <v>2.5</v>
      </c>
      <c r="H10" s="28">
        <f t="shared" si="1"/>
        <v>7.5</v>
      </c>
      <c r="I10" s="56"/>
    </row>
    <row r="11" spans="1:9">
      <c r="A11" s="28" t="s">
        <v>249</v>
      </c>
      <c r="B11" s="28"/>
      <c r="C11" s="28">
        <v>1</v>
      </c>
      <c r="D11" s="28" t="s">
        <v>250</v>
      </c>
      <c r="E11" s="28">
        <v>3</v>
      </c>
      <c r="F11" s="28" t="s">
        <v>21</v>
      </c>
      <c r="G11" s="28">
        <v>0.5</v>
      </c>
      <c r="H11" s="28">
        <f t="shared" si="1"/>
        <v>1.5</v>
      </c>
      <c r="I11" s="56"/>
    </row>
    <row r="12" spans="1:9" ht="15" thickBot="1">
      <c r="A12" s="28" t="s">
        <v>236</v>
      </c>
      <c r="B12" s="28" t="s">
        <v>237</v>
      </c>
      <c r="C12" s="28">
        <v>10</v>
      </c>
      <c r="D12" s="28" t="s">
        <v>221</v>
      </c>
      <c r="E12" s="28">
        <v>3</v>
      </c>
      <c r="F12" s="28" t="s">
        <v>21</v>
      </c>
      <c r="G12" s="28">
        <v>0.75</v>
      </c>
      <c r="H12" s="28">
        <f t="shared" si="0"/>
        <v>22.5</v>
      </c>
      <c r="I12" s="56"/>
    </row>
    <row r="13" spans="1:9" ht="15" thickBot="1">
      <c r="A13" s="56"/>
      <c r="B13" s="56"/>
      <c r="C13" s="56"/>
      <c r="D13" s="56"/>
      <c r="E13" s="56"/>
      <c r="F13" s="56"/>
      <c r="G13" s="38" t="s">
        <v>230</v>
      </c>
      <c r="H13" s="39">
        <f>SUM(H4:H12)</f>
        <v>72.5</v>
      </c>
      <c r="I13" s="56"/>
    </row>
  </sheetData>
  <mergeCells count="2">
    <mergeCell ref="A1:H1"/>
    <mergeCell ref="A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CE6F0-47B5-43FC-9A7A-C0B38CDC6B98}">
  <dimension ref="A1:H12"/>
  <sheetViews>
    <sheetView workbookViewId="0">
      <selection sqref="A1:H1"/>
    </sheetView>
  </sheetViews>
  <sheetFormatPr defaultRowHeight="14.45"/>
  <cols>
    <col min="1" max="1" width="27.7109375" customWidth="1"/>
    <col min="2" max="2" width="19.85546875" customWidth="1"/>
    <col min="3" max="3" width="9.140625" bestFit="1" customWidth="1"/>
    <col min="4" max="4" width="5.42578125" bestFit="1" customWidth="1"/>
    <col min="5" max="6" width="11.140625" bestFit="1" customWidth="1"/>
    <col min="7" max="7" width="9.28515625" bestFit="1" customWidth="1"/>
    <col min="8" max="8" width="10.5703125" bestFit="1" customWidth="1"/>
  </cols>
  <sheetData>
    <row r="1" spans="1:8" ht="15" thickBot="1">
      <c r="A1" s="129"/>
      <c r="B1" s="130"/>
      <c r="C1" s="130"/>
      <c r="D1" s="130"/>
      <c r="E1" s="130"/>
      <c r="F1" s="130"/>
      <c r="G1" s="130"/>
      <c r="H1" s="131"/>
    </row>
    <row r="2" spans="1:8" ht="15" thickBot="1">
      <c r="A2" s="126" t="s">
        <v>239</v>
      </c>
      <c r="B2" s="127"/>
      <c r="C2" s="127"/>
      <c r="D2" s="127"/>
      <c r="E2" s="127"/>
      <c r="F2" s="127"/>
      <c r="G2" s="127"/>
      <c r="H2" s="128"/>
    </row>
    <row r="3" spans="1:8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</row>
    <row r="4" spans="1:8" ht="23.1">
      <c r="A4" s="28" t="s">
        <v>251</v>
      </c>
      <c r="B4" s="28" t="s">
        <v>252</v>
      </c>
      <c r="C4" s="28">
        <v>1</v>
      </c>
      <c r="D4" s="28" t="s">
        <v>216</v>
      </c>
      <c r="E4" s="28">
        <v>1</v>
      </c>
      <c r="F4" s="28" t="s">
        <v>21</v>
      </c>
      <c r="G4" s="28">
        <v>4</v>
      </c>
      <c r="H4" s="28">
        <f>C4*E4*G4</f>
        <v>4</v>
      </c>
    </row>
    <row r="5" spans="1:8">
      <c r="A5" s="28" t="s">
        <v>253</v>
      </c>
      <c r="B5" s="28"/>
      <c r="C5" s="28">
        <v>1</v>
      </c>
      <c r="D5" s="28" t="s">
        <v>216</v>
      </c>
      <c r="E5" s="28">
        <v>1</v>
      </c>
      <c r="F5" s="28" t="s">
        <v>21</v>
      </c>
      <c r="G5" s="28">
        <v>3</v>
      </c>
      <c r="H5" s="28">
        <f t="shared" ref="H5:H11" si="0">C5*E5*G5</f>
        <v>3</v>
      </c>
    </row>
    <row r="6" spans="1:8" ht="23.1">
      <c r="A6" s="28" t="s">
        <v>254</v>
      </c>
      <c r="B6" s="28" t="s">
        <v>255</v>
      </c>
      <c r="C6" s="28">
        <v>1</v>
      </c>
      <c r="D6" s="28" t="s">
        <v>216</v>
      </c>
      <c r="E6" s="28">
        <v>1</v>
      </c>
      <c r="F6" s="28" t="s">
        <v>21</v>
      </c>
      <c r="G6" s="28">
        <v>2</v>
      </c>
      <c r="H6" s="28">
        <f t="shared" si="0"/>
        <v>2</v>
      </c>
    </row>
    <row r="7" spans="1:8">
      <c r="A7" s="28" t="s">
        <v>256</v>
      </c>
      <c r="B7" s="28" t="s">
        <v>257</v>
      </c>
      <c r="C7" s="28">
        <v>1</v>
      </c>
      <c r="D7" s="28" t="s">
        <v>216</v>
      </c>
      <c r="E7" s="28">
        <v>1</v>
      </c>
      <c r="F7" s="28" t="s">
        <v>21</v>
      </c>
      <c r="G7" s="28">
        <v>7</v>
      </c>
      <c r="H7" s="28">
        <f t="shared" si="0"/>
        <v>7</v>
      </c>
    </row>
    <row r="8" spans="1:8">
      <c r="A8" s="28" t="s">
        <v>258</v>
      </c>
      <c r="B8" s="28"/>
      <c r="C8" s="28">
        <v>8</v>
      </c>
      <c r="D8" s="28" t="s">
        <v>216</v>
      </c>
      <c r="E8" s="28">
        <f>Budget!F4</f>
        <v>6</v>
      </c>
      <c r="F8" s="28" t="s">
        <v>4</v>
      </c>
      <c r="G8" s="28">
        <v>0.75</v>
      </c>
      <c r="H8" s="28">
        <f t="shared" si="0"/>
        <v>36</v>
      </c>
    </row>
    <row r="9" spans="1:8">
      <c r="A9" s="28" t="s">
        <v>259</v>
      </c>
      <c r="B9" s="28"/>
      <c r="C9" s="28">
        <v>1</v>
      </c>
      <c r="D9" s="28" t="s">
        <v>260</v>
      </c>
      <c r="E9" s="28">
        <v>1</v>
      </c>
      <c r="F9" s="28" t="s">
        <v>21</v>
      </c>
      <c r="G9" s="28">
        <v>5</v>
      </c>
      <c r="H9" s="28">
        <f t="shared" si="0"/>
        <v>5</v>
      </c>
    </row>
    <row r="10" spans="1:8" ht="25.5" customHeight="1">
      <c r="A10" s="28" t="s">
        <v>261</v>
      </c>
      <c r="B10" s="28"/>
      <c r="C10" s="28">
        <v>1</v>
      </c>
      <c r="D10" s="28" t="s">
        <v>216</v>
      </c>
      <c r="E10" s="28">
        <v>1</v>
      </c>
      <c r="F10" s="28" t="s">
        <v>21</v>
      </c>
      <c r="G10" s="28">
        <v>1</v>
      </c>
      <c r="H10" s="28">
        <f t="shared" si="0"/>
        <v>1</v>
      </c>
    </row>
    <row r="11" spans="1:8" s="56" customFormat="1" ht="25.5" customHeight="1">
      <c r="A11" s="28" t="s">
        <v>262</v>
      </c>
      <c r="B11" s="86" t="s">
        <v>263</v>
      </c>
      <c r="C11" s="28">
        <v>6</v>
      </c>
      <c r="D11" s="28" t="s">
        <v>264</v>
      </c>
      <c r="E11" s="28">
        <v>0</v>
      </c>
      <c r="F11" s="28" t="s">
        <v>21</v>
      </c>
      <c r="G11" s="28">
        <v>70</v>
      </c>
      <c r="H11" s="28">
        <f t="shared" si="0"/>
        <v>0</v>
      </c>
    </row>
    <row r="12" spans="1:8" ht="15" thickBot="1">
      <c r="A12" s="56"/>
      <c r="B12" s="56"/>
      <c r="C12" s="56"/>
      <c r="D12" s="56"/>
      <c r="E12" s="56"/>
      <c r="F12" s="56"/>
      <c r="G12" s="38" t="s">
        <v>230</v>
      </c>
      <c r="H12" s="41">
        <f>SUM(H4:H11)</f>
        <v>58</v>
      </c>
    </row>
  </sheetData>
  <mergeCells count="2">
    <mergeCell ref="A1:H1"/>
    <mergeCell ref="A2:H2"/>
  </mergeCells>
  <hyperlinks>
    <hyperlink ref="B11" r:id="rId1" location="div_block-37-3076" xr:uid="{F7BC2D59-8EAA-42D5-B8C7-631DE67FDF8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BC47D-A03B-434F-B87A-F6E73EC03284}">
  <dimension ref="A1:I6"/>
  <sheetViews>
    <sheetView workbookViewId="0">
      <selection sqref="A1:H1"/>
    </sheetView>
  </sheetViews>
  <sheetFormatPr defaultRowHeight="14.45"/>
  <cols>
    <col min="1" max="1" width="41" bestFit="1" customWidth="1"/>
    <col min="2" max="2" width="29.42578125" customWidth="1"/>
    <col min="3" max="8" width="11.5703125" customWidth="1"/>
    <col min="9" max="9" width="28.85546875" customWidth="1"/>
  </cols>
  <sheetData>
    <row r="1" spans="1:9" ht="15" thickBot="1">
      <c r="A1" s="129" t="s">
        <v>101</v>
      </c>
      <c r="B1" s="130"/>
      <c r="C1" s="130"/>
      <c r="D1" s="130"/>
      <c r="E1" s="130"/>
      <c r="F1" s="130"/>
      <c r="G1" s="130"/>
      <c r="H1" s="131"/>
      <c r="I1" s="56"/>
    </row>
    <row r="2" spans="1:9" ht="15" thickBot="1">
      <c r="A2" s="126" t="s">
        <v>265</v>
      </c>
      <c r="B2" s="127"/>
      <c r="C2" s="127"/>
      <c r="D2" s="127"/>
      <c r="E2" s="127"/>
      <c r="F2" s="127"/>
      <c r="G2" s="127"/>
      <c r="H2" s="128"/>
      <c r="I2" s="56"/>
    </row>
    <row r="3" spans="1:9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  <c r="I3" s="56"/>
    </row>
    <row r="4" spans="1:9">
      <c r="A4" s="28" t="s">
        <v>233</v>
      </c>
      <c r="B4" s="28" t="s">
        <v>234</v>
      </c>
      <c r="C4" s="28">
        <v>1</v>
      </c>
      <c r="D4" s="28" t="s">
        <v>216</v>
      </c>
      <c r="E4" s="28">
        <v>1</v>
      </c>
      <c r="F4" s="28" t="s">
        <v>21</v>
      </c>
      <c r="G4" s="28">
        <v>1</v>
      </c>
      <c r="H4" s="28">
        <f t="shared" ref="H4:H5" si="0">C4*E4*G4</f>
        <v>1</v>
      </c>
      <c r="I4" s="133" t="s">
        <v>266</v>
      </c>
    </row>
    <row r="5" spans="1:9" ht="15" thickBot="1">
      <c r="A5" s="28" t="s">
        <v>245</v>
      </c>
      <c r="B5" s="28" t="s">
        <v>237</v>
      </c>
      <c r="C5" s="28">
        <v>1</v>
      </c>
      <c r="D5" s="28" t="s">
        <v>221</v>
      </c>
      <c r="E5" s="28">
        <v>1</v>
      </c>
      <c r="F5" s="28" t="s">
        <v>21</v>
      </c>
      <c r="G5" s="28">
        <v>0.75</v>
      </c>
      <c r="H5" s="28">
        <f t="shared" si="0"/>
        <v>0.75</v>
      </c>
      <c r="I5" s="133"/>
    </row>
    <row r="6" spans="1:9" ht="15" thickBot="1">
      <c r="A6" s="56"/>
      <c r="B6" s="56"/>
      <c r="C6" s="56"/>
      <c r="D6" s="56"/>
      <c r="E6" s="56"/>
      <c r="F6" s="56"/>
      <c r="G6" s="38" t="s">
        <v>230</v>
      </c>
      <c r="H6" s="39">
        <f>SUM(H4:H5)</f>
        <v>1.75</v>
      </c>
      <c r="I6" s="56"/>
    </row>
  </sheetData>
  <mergeCells count="3">
    <mergeCell ref="A1:H1"/>
    <mergeCell ref="A2:H2"/>
    <mergeCell ref="I4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93298-5BA3-4D89-8EE3-D14016A9F6F7}">
  <dimension ref="A1:H8"/>
  <sheetViews>
    <sheetView workbookViewId="0">
      <selection sqref="A1:H1"/>
    </sheetView>
  </sheetViews>
  <sheetFormatPr defaultRowHeight="14.45"/>
  <cols>
    <col min="1" max="1" width="27.7109375" customWidth="1"/>
    <col min="2" max="2" width="19.85546875" customWidth="1"/>
    <col min="4" max="4" width="5.42578125" bestFit="1" customWidth="1"/>
    <col min="5" max="6" width="11.140625" bestFit="1" customWidth="1"/>
    <col min="7" max="7" width="9.28515625" bestFit="1" customWidth="1"/>
    <col min="8" max="8" width="10.5703125" bestFit="1" customWidth="1"/>
  </cols>
  <sheetData>
    <row r="1" spans="1:8" ht="15" thickBot="1">
      <c r="A1" s="129" t="s">
        <v>108</v>
      </c>
      <c r="B1" s="130"/>
      <c r="C1" s="130"/>
      <c r="D1" s="130"/>
      <c r="E1" s="130"/>
      <c r="F1" s="130"/>
      <c r="G1" s="130"/>
      <c r="H1" s="131"/>
    </row>
    <row r="2" spans="1:8" ht="15" thickBot="1">
      <c r="A2" s="126" t="s">
        <v>267</v>
      </c>
      <c r="B2" s="127"/>
      <c r="C2" s="127"/>
      <c r="D2" s="127"/>
      <c r="E2" s="127"/>
      <c r="F2" s="127"/>
      <c r="G2" s="127"/>
      <c r="H2" s="128"/>
    </row>
    <row r="3" spans="1:8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</row>
    <row r="4" spans="1:8" ht="23.1">
      <c r="A4" s="28" t="s">
        <v>268</v>
      </c>
      <c r="B4" s="28" t="s">
        <v>269</v>
      </c>
      <c r="C4" s="28">
        <v>1</v>
      </c>
      <c r="D4" s="28" t="s">
        <v>216</v>
      </c>
      <c r="E4" s="28">
        <v>1</v>
      </c>
      <c r="F4" s="28" t="s">
        <v>21</v>
      </c>
      <c r="G4" s="28">
        <v>2.5</v>
      </c>
      <c r="H4" s="28">
        <f>C4*E4*G4</f>
        <v>2.5</v>
      </c>
    </row>
    <row r="5" spans="1:8" ht="34.5">
      <c r="A5" s="28" t="s">
        <v>270</v>
      </c>
      <c r="B5" s="28" t="s">
        <v>255</v>
      </c>
      <c r="C5" s="28">
        <v>1</v>
      </c>
      <c r="D5" s="28" t="s">
        <v>216</v>
      </c>
      <c r="E5" s="28">
        <v>1</v>
      </c>
      <c r="F5" s="28" t="s">
        <v>21</v>
      </c>
      <c r="G5" s="28">
        <v>2</v>
      </c>
      <c r="H5" s="28">
        <f t="shared" ref="H5:H7" si="0">C5*E5*G5</f>
        <v>2</v>
      </c>
    </row>
    <row r="6" spans="1:8">
      <c r="A6" s="28" t="s">
        <v>258</v>
      </c>
      <c r="B6" s="28"/>
      <c r="C6" s="28">
        <v>1</v>
      </c>
      <c r="D6" s="28" t="s">
        <v>216</v>
      </c>
      <c r="E6" s="28">
        <v>1</v>
      </c>
      <c r="F6" s="28" t="s">
        <v>4</v>
      </c>
      <c r="G6" s="28">
        <v>0.75</v>
      </c>
      <c r="H6" s="28">
        <f t="shared" si="0"/>
        <v>0.75</v>
      </c>
    </row>
    <row r="7" spans="1:8" ht="21" customHeight="1" thickBot="1">
      <c r="A7" s="27" t="s">
        <v>261</v>
      </c>
      <c r="B7" s="28"/>
      <c r="C7" s="28">
        <v>1</v>
      </c>
      <c r="D7" s="28" t="s">
        <v>216</v>
      </c>
      <c r="E7" s="28">
        <v>1</v>
      </c>
      <c r="F7" s="28" t="s">
        <v>21</v>
      </c>
      <c r="G7" s="28">
        <v>1</v>
      </c>
      <c r="H7" s="28">
        <f t="shared" si="0"/>
        <v>1</v>
      </c>
    </row>
    <row r="8" spans="1:8" ht="15" thickBot="1">
      <c r="A8" s="56"/>
      <c r="B8" s="56"/>
      <c r="C8" s="56"/>
      <c r="D8" s="56"/>
      <c r="E8" s="56"/>
      <c r="F8" s="56"/>
      <c r="G8" s="38" t="s">
        <v>230</v>
      </c>
      <c r="H8" s="39">
        <f>SUM(H4:H7)</f>
        <v>6.25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35AF-B743-460A-B951-F0EFD6D4747C}">
  <dimension ref="A1:I11"/>
  <sheetViews>
    <sheetView workbookViewId="0">
      <selection sqref="A1:H1"/>
    </sheetView>
  </sheetViews>
  <sheetFormatPr defaultRowHeight="14.45"/>
  <cols>
    <col min="1" max="1" width="41" bestFit="1" customWidth="1"/>
    <col min="2" max="2" width="29.42578125" customWidth="1"/>
    <col min="3" max="8" width="11.5703125" customWidth="1"/>
    <col min="9" max="9" width="18.28515625" customWidth="1"/>
  </cols>
  <sheetData>
    <row r="1" spans="1:9" ht="15" thickBot="1">
      <c r="A1" s="129" t="s">
        <v>155</v>
      </c>
      <c r="B1" s="130"/>
      <c r="C1" s="130"/>
      <c r="D1" s="130"/>
      <c r="E1" s="130"/>
      <c r="F1" s="130"/>
      <c r="G1" s="130"/>
      <c r="H1" s="131"/>
      <c r="I1" s="56"/>
    </row>
    <row r="2" spans="1:9" ht="15" thickBot="1">
      <c r="A2" s="126" t="s">
        <v>271</v>
      </c>
      <c r="B2" s="127"/>
      <c r="C2" s="127"/>
      <c r="D2" s="127"/>
      <c r="E2" s="127"/>
      <c r="F2" s="127"/>
      <c r="G2" s="127"/>
      <c r="H2" s="128"/>
      <c r="I2" s="56"/>
    </row>
    <row r="3" spans="1:9" ht="26.45">
      <c r="A3" s="36" t="s">
        <v>213</v>
      </c>
      <c r="B3" s="36" t="s">
        <v>232</v>
      </c>
      <c r="C3" s="36" t="s">
        <v>214</v>
      </c>
      <c r="D3" s="36" t="s">
        <v>8</v>
      </c>
      <c r="E3" s="36" t="s">
        <v>9</v>
      </c>
      <c r="F3" s="36" t="s">
        <v>10</v>
      </c>
      <c r="G3" s="36" t="s">
        <v>11</v>
      </c>
      <c r="H3" s="37" t="s">
        <v>12</v>
      </c>
      <c r="I3" s="56"/>
    </row>
    <row r="4" spans="1:9">
      <c r="A4" s="28" t="s">
        <v>272</v>
      </c>
      <c r="B4" s="28"/>
      <c r="C4" s="28">
        <v>1</v>
      </c>
      <c r="D4" s="28" t="s">
        <v>244</v>
      </c>
      <c r="E4" s="28">
        <v>1</v>
      </c>
      <c r="F4" s="28" t="s">
        <v>21</v>
      </c>
      <c r="G4" s="28">
        <v>1.5</v>
      </c>
      <c r="H4" s="28">
        <f t="shared" ref="H4:H5" si="0">C4*E4*G4</f>
        <v>1.5</v>
      </c>
      <c r="I4" s="28"/>
    </row>
    <row r="5" spans="1:9" ht="34.5">
      <c r="A5" s="28" t="s">
        <v>273</v>
      </c>
      <c r="B5" s="28" t="s">
        <v>274</v>
      </c>
      <c r="C5" s="28">
        <v>1</v>
      </c>
      <c r="D5" s="28" t="s">
        <v>216</v>
      </c>
      <c r="E5" s="28">
        <v>1</v>
      </c>
      <c r="F5" s="28" t="s">
        <v>21</v>
      </c>
      <c r="G5" s="28">
        <v>2.5</v>
      </c>
      <c r="H5" s="28">
        <f t="shared" si="0"/>
        <v>2.5</v>
      </c>
      <c r="I5" s="56"/>
    </row>
    <row r="6" spans="1:9">
      <c r="A6" s="28" t="s">
        <v>245</v>
      </c>
      <c r="B6" s="28" t="s">
        <v>237</v>
      </c>
      <c r="C6" s="28">
        <v>1</v>
      </c>
      <c r="D6" s="28" t="s">
        <v>216</v>
      </c>
      <c r="E6" s="28">
        <v>1</v>
      </c>
      <c r="F6" s="28" t="s">
        <v>21</v>
      </c>
      <c r="G6" s="28">
        <v>0.75</v>
      </c>
      <c r="H6" s="28">
        <f t="shared" ref="H6:H10" si="1">C6*E6*G6</f>
        <v>0.75</v>
      </c>
      <c r="I6" s="56"/>
    </row>
    <row r="7" spans="1:9">
      <c r="A7" s="28" t="s">
        <v>275</v>
      </c>
      <c r="B7" s="28" t="s">
        <v>237</v>
      </c>
      <c r="C7" s="28">
        <v>1</v>
      </c>
      <c r="D7" s="28" t="s">
        <v>216</v>
      </c>
      <c r="E7" s="28">
        <v>1</v>
      </c>
      <c r="F7" s="28" t="s">
        <v>21</v>
      </c>
      <c r="G7" s="28">
        <v>0.75</v>
      </c>
      <c r="H7" s="28">
        <f t="shared" si="1"/>
        <v>0.75</v>
      </c>
      <c r="I7" s="56"/>
    </row>
    <row r="8" spans="1:9">
      <c r="A8" s="28" t="s">
        <v>276</v>
      </c>
      <c r="B8" s="28" t="s">
        <v>277</v>
      </c>
      <c r="C8" s="28">
        <v>1</v>
      </c>
      <c r="D8" s="28" t="s">
        <v>216</v>
      </c>
      <c r="E8" s="28">
        <v>1</v>
      </c>
      <c r="F8" s="28" t="s">
        <v>21</v>
      </c>
      <c r="G8" s="28">
        <v>1</v>
      </c>
      <c r="H8" s="28">
        <f t="shared" si="1"/>
        <v>1</v>
      </c>
      <c r="I8" s="56"/>
    </row>
    <row r="9" spans="1:9">
      <c r="A9" s="28" t="s">
        <v>278</v>
      </c>
      <c r="B9" s="28"/>
      <c r="C9" s="28">
        <v>2</v>
      </c>
      <c r="D9" s="28" t="s">
        <v>225</v>
      </c>
      <c r="E9" s="28">
        <v>1</v>
      </c>
      <c r="F9" s="28" t="s">
        <v>21</v>
      </c>
      <c r="G9" s="28">
        <v>1.5</v>
      </c>
      <c r="H9" s="28">
        <f t="shared" si="1"/>
        <v>3</v>
      </c>
      <c r="I9" s="56"/>
    </row>
    <row r="10" spans="1:9">
      <c r="A10" s="28" t="s">
        <v>279</v>
      </c>
      <c r="B10" s="28" t="s">
        <v>280</v>
      </c>
      <c r="C10" s="28">
        <v>1</v>
      </c>
      <c r="D10" s="28" t="s">
        <v>216</v>
      </c>
      <c r="E10" s="28">
        <v>1</v>
      </c>
      <c r="F10" s="28" t="s">
        <v>21</v>
      </c>
      <c r="G10" s="28">
        <v>0.5</v>
      </c>
      <c r="H10" s="28">
        <f t="shared" si="1"/>
        <v>0.5</v>
      </c>
      <c r="I10" s="56"/>
    </row>
    <row r="11" spans="1:9" ht="15" thickBot="1">
      <c r="A11" s="56"/>
      <c r="B11" s="56"/>
      <c r="C11" s="56"/>
      <c r="D11" s="56"/>
      <c r="E11" s="56"/>
      <c r="F11" s="56"/>
      <c r="G11" s="38" t="s">
        <v>230</v>
      </c>
      <c r="H11" s="41">
        <f>SUM(H4:H10)</f>
        <v>10</v>
      </c>
      <c r="I11" s="56"/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Farrington</dc:creator>
  <cp:keywords/>
  <dc:description/>
  <cp:lastModifiedBy>Lily Seguin</cp:lastModifiedBy>
  <cp:revision/>
  <dcterms:created xsi:type="dcterms:W3CDTF">2020-02-17T17:32:59Z</dcterms:created>
  <dcterms:modified xsi:type="dcterms:W3CDTF">2022-12-09T00:59:08Z</dcterms:modified>
  <cp:category/>
  <cp:contentStatus/>
</cp:coreProperties>
</file>